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publicaciones pagina web\Politicas_informes_matriz pagina web\"/>
    </mc:Choice>
  </mc:AlternateContent>
  <bookViews>
    <workbookView xWindow="0" yWindow="0" windowWidth="20490" windowHeight="7905" firstSheet="1" activeTab="1"/>
  </bookViews>
  <sheets>
    <sheet name="PPA total" sheetId="5" state="hidden" r:id="rId1"/>
    <sheet name="PPA_2020" sheetId="22" r:id="rId2"/>
    <sheet name="matriz de análisis" sheetId="21" r:id="rId3"/>
    <sheet name="Validadores (2)" sheetId="3" state="hidden" r:id="rId4"/>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2" hidden="1">'matriz de análisis'!$A$8:$W$100</definedName>
    <definedName name="_xlnm._FilterDatabase" localSheetId="0" hidden="1">'PPA total'!$A$10:$BE$109</definedName>
    <definedName name="_xlnm._FilterDatabase" localSheetId="1" hidden="1">PPA_2020!$A$10:$BH$112</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52511"/>
</workbook>
</file>

<file path=xl/calcChain.xml><?xml version="1.0" encoding="utf-8"?>
<calcChain xmlns="http://schemas.openxmlformats.org/spreadsheetml/2006/main">
  <c r="AT55" i="22" l="1"/>
  <c r="AT54" i="22"/>
  <c r="AT33" i="22"/>
  <c r="AT32" i="22"/>
  <c r="AT34" i="22" l="1"/>
  <c r="BE54" i="22" l="1"/>
  <c r="BE33" i="22"/>
  <c r="AT49" i="22" l="1"/>
  <c r="AT22" i="22"/>
  <c r="AT17" i="22"/>
  <c r="AT16" i="22"/>
  <c r="AT13" i="22"/>
  <c r="AT12" i="22"/>
  <c r="AT11" i="22"/>
  <c r="BE56" i="22" l="1"/>
  <c r="BE38" i="22"/>
  <c r="BE37" i="22"/>
  <c r="BE36" i="22"/>
  <c r="AS36" i="22"/>
  <c r="AT19" i="22" l="1"/>
  <c r="AT15" i="22"/>
  <c r="AT45" i="22"/>
  <c r="AT44" i="22"/>
  <c r="AT35" i="22"/>
  <c r="AT18" i="22"/>
  <c r="BD47" i="22"/>
  <c r="AT48" i="22"/>
  <c r="AT47" i="22"/>
  <c r="AT14" i="22"/>
  <c r="AT28" i="22"/>
  <c r="AT24" i="22"/>
  <c r="AT23" i="22"/>
  <c r="AS40" i="22"/>
  <c r="AT40" i="22" s="1"/>
  <c r="AS39" i="22"/>
  <c r="AT39" i="22" s="1"/>
  <c r="AT21" i="22"/>
  <c r="AT53" i="22"/>
  <c r="AT52" i="22"/>
  <c r="AT51" i="22"/>
  <c r="AT42" i="22"/>
  <c r="AT43" i="22"/>
  <c r="AT41" i="22"/>
  <c r="AT46" i="22"/>
  <c r="AB59" i="22"/>
  <c r="AB60" i="22"/>
  <c r="AB61" i="22"/>
  <c r="AB67" i="22"/>
  <c r="AB69" i="22"/>
  <c r="AB70" i="22"/>
  <c r="AB71" i="22"/>
  <c r="AB72" i="22"/>
  <c r="AB73" i="22"/>
  <c r="AB76" i="22"/>
  <c r="AB77" i="22"/>
  <c r="AB78" i="22"/>
  <c r="AB79" i="22"/>
  <c r="AB80" i="22"/>
  <c r="AB81" i="22"/>
  <c r="AB86" i="22"/>
  <c r="AA91" i="22"/>
  <c r="AB91" i="22" s="1"/>
  <c r="AB92" i="22"/>
  <c r="AB94" i="22"/>
  <c r="AA100" i="22"/>
  <c r="AB100" i="22" s="1"/>
  <c r="AB101" i="22"/>
  <c r="AB102" i="22"/>
  <c r="AB104" i="22"/>
  <c r="AA107" i="22"/>
  <c r="AB107" i="22" s="1"/>
  <c r="AA109" i="22"/>
  <c r="AB109" i="22" s="1"/>
  <c r="AB110" i="22"/>
  <c r="AA45" i="22"/>
  <c r="AB45" i="22" s="1"/>
  <c r="AB43" i="22"/>
  <c r="AB42" i="22"/>
  <c r="AB41" i="22"/>
  <c r="AB34" i="22"/>
  <c r="AB28" i="22"/>
  <c r="AB27" i="22"/>
  <c r="AB26" i="22"/>
  <c r="AB25" i="22"/>
  <c r="AB24" i="22"/>
  <c r="AA20" i="22"/>
  <c r="AB20" i="22" s="1"/>
  <c r="AB18" i="22"/>
  <c r="AB17" i="22"/>
  <c r="AB16" i="22"/>
  <c r="AB13" i="22"/>
  <c r="AB12" i="22"/>
  <c r="AB11" i="22"/>
  <c r="Z111" i="22"/>
  <c r="Z110" i="22"/>
  <c r="Y109" i="22"/>
  <c r="Z109" i="22" s="1"/>
  <c r="Y107" i="22"/>
  <c r="Z107" i="22" s="1"/>
  <c r="AI104" i="22"/>
  <c r="Z104" i="22"/>
  <c r="Z103" i="22"/>
  <c r="X103" i="22"/>
  <c r="V103" i="22"/>
  <c r="AI102" i="22"/>
  <c r="Z102" i="22"/>
  <c r="AI101" i="22"/>
  <c r="Z101" i="22"/>
  <c r="Y100" i="22"/>
  <c r="Z100" i="22" s="1"/>
  <c r="Z94" i="22"/>
  <c r="Z93" i="22"/>
  <c r="Y91" i="22"/>
  <c r="Z91" i="22" s="1"/>
  <c r="Y90" i="22"/>
  <c r="Z90" i="22"/>
  <c r="Z88" i="22"/>
  <c r="Z87" i="22"/>
  <c r="AI86" i="22"/>
  <c r="Z86" i="22"/>
  <c r="AI85" i="22"/>
  <c r="Z85" i="22"/>
  <c r="V84" i="22"/>
  <c r="V83" i="22"/>
  <c r="V82" i="22"/>
  <c r="Z81" i="22"/>
  <c r="X81" i="22"/>
  <c r="V81" i="22"/>
  <c r="Z80" i="22"/>
  <c r="X80" i="22"/>
  <c r="V80" i="22"/>
  <c r="Z79" i="22"/>
  <c r="X79" i="22"/>
  <c r="V79" i="22"/>
  <c r="Z78" i="22"/>
  <c r="V78" i="22"/>
  <c r="Z77" i="22"/>
  <c r="V77" i="22"/>
  <c r="Z76" i="22"/>
  <c r="X76" i="22"/>
  <c r="V76" i="22"/>
  <c r="V75" i="22"/>
  <c r="Z74" i="22"/>
  <c r="X74" i="22"/>
  <c r="V74" i="22"/>
  <c r="X73" i="22"/>
  <c r="V73" i="22"/>
  <c r="Z72" i="22"/>
  <c r="X72" i="22"/>
  <c r="V72" i="22"/>
  <c r="Z71" i="22"/>
  <c r="X71" i="22"/>
  <c r="V71" i="22"/>
  <c r="Z70" i="22"/>
  <c r="X70" i="22"/>
  <c r="V70" i="22"/>
  <c r="Z69" i="22"/>
  <c r="X69" i="22"/>
  <c r="V69" i="22"/>
  <c r="Z68" i="22"/>
  <c r="X68" i="22"/>
  <c r="V68" i="22"/>
  <c r="V67" i="22"/>
  <c r="Z66" i="22"/>
  <c r="V66" i="22"/>
  <c r="Z65" i="22"/>
  <c r="X65" i="22"/>
  <c r="V65" i="22"/>
  <c r="V64" i="22"/>
  <c r="V63" i="22"/>
  <c r="V62" i="22"/>
  <c r="Z61" i="22"/>
  <c r="X61" i="22"/>
  <c r="V61" i="22"/>
  <c r="Z60" i="22"/>
  <c r="X60" i="22"/>
  <c r="V60" i="22"/>
  <c r="Z59" i="22"/>
  <c r="X59" i="22"/>
  <c r="Z11" i="22"/>
  <c r="AI11" i="22"/>
  <c r="Z12" i="22"/>
  <c r="AI12" i="22"/>
  <c r="Z13" i="22"/>
  <c r="AI13" i="22"/>
  <c r="W14" i="22"/>
  <c r="Y15" i="22"/>
  <c r="Z15" i="22" s="1"/>
  <c r="AJ15" i="22"/>
  <c r="Z16" i="22"/>
  <c r="AI16" i="22"/>
  <c r="Z17" i="22"/>
  <c r="AI17" i="22"/>
  <c r="V18" i="22"/>
  <c r="X18" i="22"/>
  <c r="Z18" i="22"/>
  <c r="AJ19" i="22"/>
  <c r="Y20" i="22"/>
  <c r="Z20" i="22" s="1"/>
  <c r="Z22" i="22"/>
  <c r="AI22" i="22"/>
  <c r="Z23" i="22"/>
  <c r="Z24" i="22"/>
  <c r="AI24" i="22"/>
  <c r="AK24" i="22"/>
  <c r="AJ24" i="22" s="1"/>
  <c r="Z25" i="22"/>
  <c r="AI25" i="22"/>
  <c r="AK25" i="22"/>
  <c r="Z26" i="22"/>
  <c r="AI26" i="22"/>
  <c r="AJ26" i="22" s="1"/>
  <c r="AK26" i="22"/>
  <c r="Z27" i="22"/>
  <c r="AI27" i="22"/>
  <c r="AK27" i="22"/>
  <c r="AJ27" i="22" s="1"/>
  <c r="Z28" i="22"/>
  <c r="AI28" i="22"/>
  <c r="AK28" i="22"/>
  <c r="Z29" i="22"/>
  <c r="AI29" i="22"/>
  <c r="AK29" i="22"/>
  <c r="V34" i="22"/>
  <c r="X34" i="22"/>
  <c r="Z34" i="22"/>
  <c r="V35" i="22"/>
  <c r="X35" i="22"/>
  <c r="Z35" i="22"/>
  <c r="Y39" i="22"/>
  <c r="Z39" i="22" s="1"/>
  <c r="Y40" i="22"/>
  <c r="Z40" i="22" s="1"/>
  <c r="Z41" i="22"/>
  <c r="Z42" i="22"/>
  <c r="Z43" i="22"/>
  <c r="BB105" i="5"/>
  <c r="BB104" i="5"/>
  <c r="AS104" i="5"/>
  <c r="Y102" i="5"/>
  <c r="Y98" i="5"/>
  <c r="Y97" i="5"/>
  <c r="Y96" i="5"/>
  <c r="Y95" i="5"/>
  <c r="X94" i="5"/>
  <c r="Y94" i="5"/>
  <c r="X93" i="5"/>
  <c r="Y93" i="5"/>
  <c r="X92" i="5"/>
  <c r="Y92" i="5"/>
  <c r="X87" i="5"/>
  <c r="Y87" i="5"/>
  <c r="Y86" i="5"/>
  <c r="W86" i="5"/>
  <c r="U86" i="5"/>
  <c r="Y85" i="5"/>
  <c r="W85" i="5"/>
  <c r="U85" i="5"/>
  <c r="AH77" i="5"/>
  <c r="Y77" i="5"/>
  <c r="Y76" i="5"/>
  <c r="W76" i="5"/>
  <c r="U76" i="5"/>
  <c r="AJ75" i="5"/>
  <c r="AI75" i="5" s="1"/>
  <c r="AH75" i="5"/>
  <c r="Y75" i="5"/>
  <c r="AJ74" i="5"/>
  <c r="AI74" i="5" s="1"/>
  <c r="AH74" i="5"/>
  <c r="Y74" i="5"/>
  <c r="AJ73" i="5"/>
  <c r="AH73" i="5"/>
  <c r="Y73" i="5"/>
  <c r="AJ72" i="5"/>
  <c r="AH72" i="5"/>
  <c r="AI72" i="5"/>
  <c r="Y72" i="5"/>
  <c r="AJ71" i="5"/>
  <c r="AH71" i="5"/>
  <c r="AI71" i="5"/>
  <c r="Y71" i="5"/>
  <c r="AJ70" i="5"/>
  <c r="AH70" i="5"/>
  <c r="AI70" i="5"/>
  <c r="Y70" i="5"/>
  <c r="Y69" i="5"/>
  <c r="AH68" i="5"/>
  <c r="Y68" i="5"/>
  <c r="AH67" i="5"/>
  <c r="Y67" i="5"/>
  <c r="AH66" i="5"/>
  <c r="Y66" i="5"/>
  <c r="AH65" i="5"/>
  <c r="Y65" i="5"/>
  <c r="X64" i="5"/>
  <c r="Y64" i="5"/>
  <c r="Y57" i="5"/>
  <c r="Y56" i="5"/>
  <c r="X54" i="5"/>
  <c r="Y54" i="5"/>
  <c r="X53" i="5"/>
  <c r="Y53" i="5"/>
  <c r="X52" i="5"/>
  <c r="Y52" i="5"/>
  <c r="AI50" i="5"/>
  <c r="Y49" i="5"/>
  <c r="W49" i="5"/>
  <c r="U49" i="5"/>
  <c r="AH48" i="5"/>
  <c r="Y48" i="5"/>
  <c r="AH47" i="5"/>
  <c r="Y47" i="5"/>
  <c r="AI46" i="5"/>
  <c r="X46" i="5"/>
  <c r="Y46" i="5" s="1"/>
  <c r="Y45" i="5"/>
  <c r="Y44" i="5"/>
  <c r="V43" i="5"/>
  <c r="AH42" i="5"/>
  <c r="Y42" i="5"/>
  <c r="AH41" i="5"/>
  <c r="Y41" i="5"/>
  <c r="AH40" i="5"/>
  <c r="Y40" i="5"/>
  <c r="AH39" i="5"/>
  <c r="Y39" i="5"/>
  <c r="AH38" i="5"/>
  <c r="Y38" i="5"/>
  <c r="U36" i="5"/>
  <c r="U35" i="5"/>
  <c r="U34" i="5"/>
  <c r="Y33" i="5"/>
  <c r="W33" i="5"/>
  <c r="U33" i="5"/>
  <c r="Y32" i="5"/>
  <c r="W32" i="5"/>
  <c r="U32" i="5"/>
  <c r="Y31" i="5"/>
  <c r="W31" i="5"/>
  <c r="U31" i="5"/>
  <c r="Y30" i="5"/>
  <c r="U30" i="5"/>
  <c r="Y29" i="5"/>
  <c r="U29" i="5"/>
  <c r="Y28" i="5"/>
  <c r="W28" i="5"/>
  <c r="U28" i="5"/>
  <c r="Z27" i="5"/>
  <c r="U27" i="5"/>
  <c r="Y26" i="5"/>
  <c r="W26" i="5"/>
  <c r="U26" i="5"/>
  <c r="W25" i="5"/>
  <c r="U25" i="5"/>
  <c r="Y24" i="5"/>
  <c r="W24" i="5"/>
  <c r="U24" i="5"/>
  <c r="Y23" i="5"/>
  <c r="W23" i="5"/>
  <c r="U23" i="5"/>
  <c r="Y22" i="5"/>
  <c r="W22" i="5"/>
  <c r="U22" i="5"/>
  <c r="Y21" i="5"/>
  <c r="W21" i="5"/>
  <c r="U21" i="5"/>
  <c r="Y20" i="5"/>
  <c r="W20" i="5"/>
  <c r="U20" i="5"/>
  <c r="U19" i="5"/>
  <c r="Y18" i="5"/>
  <c r="U18" i="5"/>
  <c r="Y17" i="5"/>
  <c r="W17" i="5"/>
  <c r="U17" i="5"/>
  <c r="U16" i="5"/>
  <c r="U15" i="5"/>
  <c r="U14" i="5"/>
  <c r="Y13" i="5"/>
  <c r="W13" i="5"/>
  <c r="U13" i="5"/>
  <c r="Y12" i="5"/>
  <c r="W12" i="5"/>
  <c r="U12" i="5"/>
  <c r="Y11" i="5"/>
  <c r="W11" i="5"/>
  <c r="AI73" i="5"/>
  <c r="AJ28" i="22" l="1"/>
  <c r="AJ29" i="22"/>
  <c r="AJ25" i="22"/>
</calcChain>
</file>

<file path=xl/comments1.xml><?xml version="1.0" encoding="utf-8"?>
<comments xmlns="http://schemas.openxmlformats.org/spreadsheetml/2006/main">
  <authors>
    <author>Nicolas Sierra Tristancho</author>
  </authors>
  <commentList>
    <comment ref="BB40" authorId="0" shapeId="0">
      <text>
        <r>
          <rPr>
            <sz val="10"/>
            <color rgb="FF000000"/>
            <rFont val="Calibri"/>
            <family val="2"/>
            <scheme val="minor"/>
          </rPr>
          <t xml:space="preserve">Para la vigencia 2020 la meta tuvo una reprogramación  por la pandemia pasando de 9.795 a 4.055. </t>
        </r>
        <r>
          <rPr>
            <b/>
            <sz val="10"/>
            <color rgb="FF000000"/>
            <rFont val="Calibri"/>
            <family val="2"/>
            <scheme val="minor"/>
          </rPr>
          <t xml:space="preserve"> </t>
        </r>
        <r>
          <rPr>
            <sz val="10"/>
            <color rgb="FF000000"/>
            <rFont val="Calibri"/>
            <family val="2"/>
            <scheme val="minor"/>
          </rPr>
          <t xml:space="preserve">
</t>
        </r>
        <r>
          <rPr>
            <b/>
            <sz val="10"/>
            <color rgb="FF000000"/>
            <rFont val="Calibri"/>
            <family val="2"/>
            <scheme val="minor"/>
          </rPr>
          <t>Respuesta:</t>
        </r>
        <r>
          <rPr>
            <sz val="10"/>
            <color rgb="FF000000"/>
            <rFont val="Calibri"/>
            <family val="2"/>
            <scheme val="minor"/>
          </rPr>
          <t xml:space="preserve">
Se ajusta el dato.</t>
        </r>
      </text>
    </comment>
  </commentList>
</comments>
</file>

<file path=xl/sharedStrings.xml><?xml version="1.0" encoding="utf-8"?>
<sst xmlns="http://schemas.openxmlformats.org/spreadsheetml/2006/main" count="9177" uniqueCount="1661">
  <si>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</si>
  <si>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</si>
  <si>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</si>
  <si>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</si>
  <si>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</si>
  <si>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</si>
  <si>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</si>
  <si>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</si>
  <si>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</si>
  <si>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</si>
  <si>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</si>
  <si>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</si>
  <si>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</si>
  <si>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</si>
  <si>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</si>
  <si>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</si>
  <si>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</si>
  <si>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</si>
  <si>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</si>
  <si>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</si>
  <si>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</si>
  <si>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</si>
  <si>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</si>
  <si>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</si>
  <si>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</si>
  <si>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</si>
  <si>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</si>
  <si>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</si>
  <si>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</si>
  <si>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</si>
  <si>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</si>
  <si>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</si>
  <si>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</si>
  <si>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</si>
  <si>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</si>
  <si>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</si>
  <si>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</si>
  <si>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</si>
  <si>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</si>
  <si>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</si>
  <si>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</si>
  <si>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</si>
  <si>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</si>
  <si>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</si>
  <si>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</si>
  <si>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</si>
  <si>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</si>
  <si>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</si>
  <si>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</si>
  <si>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</si>
  <si>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</si>
  <si>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</si>
  <si>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</si>
  <si>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</si>
  <si>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</si>
  <si>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</si>
  <si>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</si>
  <si>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</si>
  <si>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</si>
  <si>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</si>
  <si>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</si>
  <si>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</si>
  <si>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</si>
  <si>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</si>
  <si>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</si>
  <si>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</si>
  <si>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</si>
  <si>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</si>
  <si>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Gestar_procesos_de_discusión_y_promover_acciones_concretas_acerca_de_las_políticas_y_las_disposiciones_legales_que_rigen_el_sistema_educativo_nacional_y_reevaluarlos_para_adaptarlos_a_las_necesidades_reales_de_las_y_los_jóvenes</t>
  </si>
  <si>
    <t>Promover_procesos_pedagógicos_que_permitan_rescatar_y_sensibilizar_sobre_la_historia_las_identidades_las_tradiciones_la_interculturalidad_las_Necesidades_Educativas_Especiales_la_diversidad_étnica_las_expresiones_juveniles_y_las_culturas_de_nuestros_pueblos</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</si>
  <si>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</si>
  <si>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</si>
  <si>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Matriz de Seguimiento Políticas Públicas Poblacionales</t>
  </si>
  <si>
    <t>Entidad que diligencia</t>
  </si>
  <si>
    <t>Profesional que diligencia</t>
  </si>
  <si>
    <t>Fecha de entrega</t>
  </si>
  <si>
    <t>Política Pública</t>
  </si>
  <si>
    <t>Acciones</t>
  </si>
  <si>
    <t>Fecha de finalización</t>
  </si>
  <si>
    <t>Fecha de inicio</t>
  </si>
  <si>
    <t>Sector Distrital
(Elegir sector al que reporta)</t>
  </si>
  <si>
    <t>Otro 
(Nivel Nacional, ONG, Sociedad Civil, por favor indicar el nombre)</t>
  </si>
  <si>
    <t>Contacto</t>
  </si>
  <si>
    <t>Teléfono</t>
  </si>
  <si>
    <t xml:space="preserve">Presupuesto programado </t>
  </si>
  <si>
    <t>Semestre 1</t>
  </si>
  <si>
    <t>Semestre 2</t>
  </si>
  <si>
    <t>Importancia relativa de la acción (%)</t>
  </si>
  <si>
    <t>Tiempo de ejecución de la acción</t>
  </si>
  <si>
    <t>Dimensiones</t>
  </si>
  <si>
    <t>_02_Pilar_Democracia_Urbana</t>
  </si>
  <si>
    <t>_03_Pilar_Construcción_de_Comunidad_y_Cultura_Ciudadana</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</si>
  <si>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</si>
  <si>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</si>
  <si>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</si>
  <si>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</si>
  <si>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</si>
  <si>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</si>
  <si>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</si>
  <si>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</si>
  <si>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</si>
  <si>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</si>
  <si>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</si>
  <si>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</si>
  <si>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</si>
  <si>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 xml:space="preserve">_25_Cambio_cultural_y_construcción_del_tejido_social_para_la_vida </t>
  </si>
  <si>
    <t>Política_Pública_de_Juventud</t>
  </si>
  <si>
    <t>_102_Desarrollo_integral_desde_la_gestación_hasta_la_adolescencia</t>
  </si>
  <si>
    <t>_111_Calles_Alternativas</t>
  </si>
  <si>
    <t>_117_Acceso_y_permanencia_con_enfoque_local</t>
  </si>
  <si>
    <t>_148_Seguridad_y_convivencia_para_Bogotá</t>
  </si>
  <si>
    <t>_151_Acceso_a_la_Justicia</t>
  </si>
  <si>
    <t>_112_Distrito_joven</t>
  </si>
  <si>
    <t>_157_Intervención_integral_en_territorios_y_poblaciones_priorizadas_a_través_de_cultura,_recreación_y_deporte</t>
  </si>
  <si>
    <t>Formulación PA</t>
  </si>
  <si>
    <t xml:space="preserve">Código del Proyecto 
</t>
  </si>
  <si>
    <t>Meta del Proyecto</t>
  </si>
  <si>
    <t xml:space="preserve">Presupuesto ejecutado
</t>
  </si>
  <si>
    <t xml:space="preserve">Avances frente a la meta del Proyecto 
</t>
  </si>
  <si>
    <t>Porcentaje del presupuesto programado para las acciones
(0 a 100)</t>
  </si>
  <si>
    <t>Pilar o Eje 
Plan de Desarrollo Distrital</t>
  </si>
  <si>
    <t xml:space="preserve">Programa
Plan de Desarrollo Distrital </t>
  </si>
  <si>
    <t>Proyectos Estratégicos 
Plan de Desarrollo Distrital</t>
  </si>
  <si>
    <t>Estructura de la Política</t>
  </si>
  <si>
    <t>Acciones Priorizadas</t>
  </si>
  <si>
    <t>Nombre Indicador</t>
  </si>
  <si>
    <t>Fórmula de cálculo</t>
  </si>
  <si>
    <t>Meta año 2017</t>
  </si>
  <si>
    <t>Meta año 2018</t>
  </si>
  <si>
    <t>Meta año 2019</t>
  </si>
  <si>
    <t>Meta año 2020</t>
  </si>
  <si>
    <t>Resultado indicador año 2017</t>
  </si>
  <si>
    <t>Resultado indicador año 2018</t>
  </si>
  <si>
    <t>Resultado indicador año 2019</t>
  </si>
  <si>
    <t>Resultado indicador año 2020</t>
  </si>
  <si>
    <t>Indicador por cada acción de política</t>
  </si>
  <si>
    <t>Seguimiento Indicador</t>
  </si>
  <si>
    <t>% de Avance Indicador año 2017</t>
  </si>
  <si>
    <t>% de Avance Indicador año 2018</t>
  </si>
  <si>
    <t>% de Avance Indicador año 2019</t>
  </si>
  <si>
    <t>% de Avance Indicador año 2020</t>
  </si>
  <si>
    <t>Periodo</t>
  </si>
  <si>
    <t xml:space="preserve">POLÍTICA PÚBLICA </t>
  </si>
  <si>
    <t>Observaciones</t>
  </si>
  <si>
    <t>Pilar Eje/Programa</t>
  </si>
  <si>
    <t>Programa/Proyecto</t>
  </si>
  <si>
    <t>Proyecto/Metas</t>
  </si>
  <si>
    <t>MetaR/Indicador</t>
  </si>
  <si>
    <t>zº</t>
  </si>
  <si>
    <t>Política_Pública</t>
  </si>
  <si>
    <t xml:space="preserve">_Pilar_Eje 
</t>
  </si>
  <si>
    <t>_01_Pilar_Igualdad_de_Calidad_de_Vida</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</si>
  <si>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</si>
  <si>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</si>
  <si>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</si>
  <si>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</si>
  <si>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</si>
  <si>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</si>
  <si>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</si>
  <si>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</si>
  <si>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</si>
  <si>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</si>
  <si>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</si>
  <si>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</si>
  <si>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</si>
  <si>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</si>
  <si>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</si>
  <si>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</si>
  <si>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</si>
  <si>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</si>
  <si>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</si>
  <si>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</si>
  <si>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</si>
  <si>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</si>
  <si>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</si>
  <si>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</si>
  <si>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</si>
  <si>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</si>
  <si>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</si>
  <si>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</si>
  <si>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</si>
  <si>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</si>
  <si>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</si>
  <si>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</si>
  <si>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</si>
  <si>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</si>
  <si>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</si>
  <si>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</si>
  <si>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</si>
  <si>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</si>
  <si>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</si>
  <si>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</si>
  <si>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</si>
  <si>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</si>
  <si>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</si>
  <si>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</si>
  <si>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</si>
  <si>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</si>
  <si>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</si>
  <si>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</si>
  <si>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</si>
  <si>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</si>
  <si>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</si>
  <si>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</si>
  <si>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</si>
  <si>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</si>
  <si>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</si>
  <si>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</si>
  <si>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</si>
  <si>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</si>
  <si>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</si>
  <si>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</si>
  <si>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</si>
  <si>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</si>
  <si>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</si>
  <si>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</si>
  <si>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</si>
  <si>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</si>
  <si>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</si>
  <si>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</si>
  <si>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</si>
  <si>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</si>
  <si>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</si>
  <si>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</si>
  <si>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</si>
  <si>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</si>
  <si>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</si>
  <si>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</si>
  <si>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</si>
  <si>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</si>
  <si>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</si>
  <si>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</si>
  <si>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</si>
  <si>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</si>
  <si>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</si>
  <si>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</si>
  <si>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</si>
  <si>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</si>
  <si>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</si>
  <si>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</si>
  <si>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</si>
  <si>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</si>
  <si>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</si>
  <si>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</si>
  <si>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</si>
  <si>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</si>
  <si>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</si>
  <si>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</si>
  <si>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</si>
  <si>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</si>
  <si>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</si>
  <si>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</si>
  <si>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</si>
  <si>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</si>
  <si>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</si>
  <si>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</si>
  <si>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</si>
  <si>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</si>
  <si>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</si>
  <si>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</si>
  <si>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</si>
  <si>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</si>
  <si>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</si>
  <si>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</si>
  <si>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</si>
  <si>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</si>
  <si>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</si>
  <si>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</si>
  <si>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</si>
  <si>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</si>
  <si>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</si>
  <si>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</si>
  <si>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</si>
  <si>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</si>
  <si>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</si>
  <si>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</si>
  <si>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</si>
  <si>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</si>
  <si>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</si>
  <si>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</si>
  <si>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</si>
  <si>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</si>
  <si>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</si>
  <si>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</si>
  <si>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</si>
  <si>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</si>
  <si>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</si>
  <si>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</si>
  <si>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</si>
  <si>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</si>
  <si>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</si>
  <si>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</si>
  <si>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</si>
  <si>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</si>
  <si>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</si>
  <si>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</si>
  <si>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</si>
  <si>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</si>
  <si>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</si>
  <si>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</si>
  <si>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</si>
  <si>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</si>
  <si>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</si>
  <si>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</si>
  <si>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</si>
  <si>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</si>
  <si>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</si>
  <si>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</si>
  <si>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</si>
  <si>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</si>
  <si>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</si>
  <si>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</si>
  <si>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</si>
  <si>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</si>
  <si>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</si>
  <si>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</si>
  <si>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</si>
  <si>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</si>
  <si>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</si>
  <si>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</si>
  <si>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</si>
  <si>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</si>
  <si>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</si>
  <si>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</si>
  <si>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</si>
  <si>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</si>
  <si>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</si>
  <si>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</si>
  <si>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</si>
  <si>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</si>
  <si>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</si>
  <si>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</si>
  <si>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</si>
  <si>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</si>
  <si>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</si>
  <si>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</si>
  <si>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</si>
  <si>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</si>
  <si>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</si>
  <si>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</si>
  <si>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</si>
  <si>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</si>
  <si>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</si>
  <si>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</si>
  <si>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</si>
  <si>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</si>
  <si>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</si>
  <si>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</si>
  <si>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</si>
  <si>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</si>
  <si>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</si>
  <si>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</si>
  <si>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</si>
  <si>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</si>
  <si>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</si>
  <si>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</si>
  <si>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</si>
  <si>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</si>
  <si>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</si>
  <si>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</si>
  <si>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</si>
  <si>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</si>
  <si>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</si>
  <si>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</si>
  <si>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</si>
  <si>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</si>
  <si>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</si>
  <si>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</si>
  <si>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</si>
  <si>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</si>
  <si>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</si>
  <si>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</si>
  <si>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</si>
  <si>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</si>
  <si>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</si>
  <si>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</si>
  <si>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</si>
  <si>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</si>
  <si>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</si>
  <si>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</si>
  <si>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</si>
  <si>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</si>
  <si>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</si>
  <si>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</si>
  <si>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</si>
  <si>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</si>
  <si>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</si>
  <si>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</si>
  <si>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</si>
  <si>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</si>
  <si>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</si>
  <si>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</si>
  <si>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</si>
  <si>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</si>
  <si>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</si>
  <si>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</si>
  <si>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</si>
  <si>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</si>
  <si>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</si>
  <si>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</si>
  <si>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</si>
  <si>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</si>
  <si>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</si>
  <si>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Población específica</t>
  </si>
  <si>
    <t>_01_Prevención_y_atención_de_la_maternidad_y_la_paternidad_tempranas</t>
  </si>
  <si>
    <t xml:space="preserve">_101_Prevención_y_atención_integral_de_la_paternidad_y_la_maternidad_temprana </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</si>
  <si>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</si>
  <si>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</si>
  <si>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</si>
  <si>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</si>
  <si>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</si>
  <si>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</si>
  <si>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</si>
  <si>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</si>
  <si>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</si>
  <si>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</si>
  <si>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</si>
  <si>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</si>
  <si>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</si>
  <si>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</si>
  <si>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</si>
  <si>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</si>
  <si>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</si>
  <si>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</si>
  <si>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</si>
  <si>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</si>
  <si>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</si>
  <si>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</si>
  <si>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</si>
  <si>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</si>
  <si>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</si>
  <si>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</si>
  <si>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</si>
  <si>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</si>
  <si>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</si>
  <si>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</si>
  <si>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</si>
  <si>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</si>
  <si>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</si>
  <si>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</si>
  <si>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</si>
  <si>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</si>
  <si>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</si>
  <si>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</si>
  <si>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</si>
  <si>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</si>
  <si>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</si>
  <si>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</si>
  <si>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Entidad del Distrito responsable del reporte de la ejecución</t>
  </si>
  <si>
    <t>Responsable reporte de Ejecución de cada acción de las políticas</t>
  </si>
  <si>
    <t>Correo electrónico</t>
  </si>
  <si>
    <t>Política Pública de y para la Adultez</t>
  </si>
  <si>
    <t>Transformar imaginarios socioculturales, a través de la generación de espacios de
encuentro, movilización y promoción de diálogos interculutrales, en el marco de la ciudad
plural y diversa, para alcanzar el reconocimiento de subjetividades, prácticas y formas de
habitar el territorio en Bogotá, DC.</t>
  </si>
  <si>
    <t>120 Secretaría Distrital de Planeación</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</si>
  <si>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</si>
  <si>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122 Secretaría Distrital de Integración Social</t>
  </si>
  <si>
    <t xml:space="preserve">Libre desarrollo de la personalidad </t>
  </si>
  <si>
    <t>Dimensión Socioeconómica
Eje: Adultas y adultos gozando efectivamente de sus derechos sociales</t>
  </si>
  <si>
    <t xml:space="preserve">Trabajo digno y decente </t>
  </si>
  <si>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</si>
  <si>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 xml:space="preserve">Seguridad frente a las violencias </t>
  </si>
  <si>
    <t>Transformar los conflictos de seguridad y convivencia mediante la optimización de
los mecanismos y escenarios ciudadanos e institucionales de concertación, en la
búsqueda de una Bogotá protectora y segura para adultas y adultos.</t>
  </si>
  <si>
    <t>121 Secretaría Distrital de la Mujer</t>
  </si>
  <si>
    <t xml:space="preserve">Educación
</t>
  </si>
  <si>
    <t>112 Secretaría de Educación del Distrito</t>
  </si>
  <si>
    <t xml:space="preserve">Salud 
</t>
  </si>
  <si>
    <t>201 Secretaría Distrital de Salud / Fondo Financiero Distrital de Salud</t>
  </si>
  <si>
    <t>No aplica</t>
  </si>
  <si>
    <t>Participación ciudadana</t>
  </si>
  <si>
    <t xml:space="preserve">Ambiente sano </t>
  </si>
  <si>
    <t>Promover la incidencia de las adultas y los adultos en la planeación de proyectos
urbanos y rurales, a través de la visibilización y orientación de las expresiones ciudadanas
que se organizan alrededor de los diversos territorios.</t>
  </si>
  <si>
    <t>110 Secretaría Distrital de Gobierno</t>
  </si>
  <si>
    <t>117 Secretaría Distrital de Desarrollo Económico</t>
  </si>
  <si>
    <t xml:space="preserve">Movilización social </t>
  </si>
  <si>
    <t>200 Instituto para la Economía Social</t>
  </si>
  <si>
    <t>220 Instituto Distrital de la Participación y Acción Comunal</t>
  </si>
  <si>
    <t>118 Secretaría Distrital del Hábitat</t>
  </si>
  <si>
    <t>126 Secretaría Distrital de Ambiente</t>
  </si>
  <si>
    <t>Movilidad humana</t>
  </si>
  <si>
    <t>113- Secretaría Distrital de Movilidad</t>
  </si>
  <si>
    <t>Población adulta atendida (LGBTI, victima de Trata o líderes(as), Defensores(as) de DDHH )</t>
  </si>
  <si>
    <t># personas atendidas / # Personas que demandaron atención ante la SDG*100%</t>
  </si>
  <si>
    <t>Población adulta formada o sensibilizada en DDHH</t>
  </si>
  <si>
    <t>Número de personas adultas formadas</t>
  </si>
  <si>
    <t>Diseño e implementación de una estrategia de difusión de los servicios del IPES.</t>
  </si>
  <si>
    <t>Una estrategia de difusión diseñada e implementada/estrategia de difusión.</t>
  </si>
  <si>
    <t xml:space="preserve">Diseñar e implementar una estrategia de difusión de los servicios del IPES. </t>
  </si>
  <si>
    <t xml:space="preserve">Número de personas adultas atendidas en los servicios de alternativas comerciales transitorias/total de personas atendidas en los servicios de de alternativas comerciales transitorias. </t>
  </si>
  <si>
    <t>Atender personas adultas en los servicios de alternativas comerciales transitorias.</t>
  </si>
  <si>
    <t>Porcentaje de organizaciones comunales de primer grado acompañados en temas relacionados con acción comunal</t>
  </si>
  <si>
    <t>Porcentaje de organizaciones comunales de segundo grado acompañadas en temas relacionados con acción comunal</t>
  </si>
  <si>
    <t>03 Igualdad y autonomía para una Bogotá incluyente</t>
  </si>
  <si>
    <t>1101  Distrito diverso</t>
  </si>
  <si>
    <t>1108  Prevención y atención integral del fenómeno de habitabilidad en calle</t>
  </si>
  <si>
    <t>Implementar 1.00 Estrategia de prevención con poblaciones en alto riesgo de habitabilidad en calle en el Distrito capital.</t>
  </si>
  <si>
    <t xml:space="preserve"> 20 Fortalecimiento del Sistema de Protección Integral a Mujeres Víctimas de Violencia - SOFIA
 </t>
  </si>
  <si>
    <t xml:space="preserve"> 1068 Bogotá territorio seguro y sin violencias contra las mujeres</t>
  </si>
  <si>
    <t>Realizar 50000 atenciones a mujeres a través de la Línea Púrpura</t>
  </si>
  <si>
    <t xml:space="preserve"> 1086 Una ciudad para las familias</t>
  </si>
  <si>
    <t>Orientar 12,000.00 Personas en procesos de prevención  de la violencia intrafamiliar, atendidas por los servicios sociales de la SDIS</t>
  </si>
  <si>
    <t>Capacitar 15,000.00 Personas de las entidades distritales y personas de la sociedad civil para la atención integral y la prevención de violencia intrafamiliar y delito sexual</t>
  </si>
  <si>
    <t xml:space="preserve">Alcanzar la oportunidad en el100.00% de los casos de atención y protección a víctimas de violencias al interior de las familias
</t>
  </si>
  <si>
    <t>Primer Pilar: Igualdad de Calidad de Vida</t>
  </si>
  <si>
    <t>09 Atención integral y eficiente en salud</t>
  </si>
  <si>
    <t>1184  Aseguramiento social universal en salud</t>
  </si>
  <si>
    <t>Garantizar la continuidad de 1’291.158 afiliados al régimen subsidiado de salud y ampliar coberturas hasta alcanzar 1'334.667.</t>
  </si>
  <si>
    <t>1185  Atención a la población pobre no asegurada (PPNA), vinculados y no POSs</t>
  </si>
  <si>
    <t>Garantizar 100% de  atención de la población pobre no asegurada (vinculados) que demande los servicios de salud y la prestación de los servicios de salud No POS-S.</t>
  </si>
  <si>
    <t>1186  Atención integral en salud</t>
  </si>
  <si>
    <t>Garantizar la atención y mejorar el acceso a los servicios a más de 1.500.000 habitantes de Bogotá D.C. con el nuevo modelo de atención integral.</t>
  </si>
  <si>
    <t>Aumentar en un 15% las personas que tienen prácticas adecuadas de cuidado y autocuidado en Salud Oral</t>
  </si>
  <si>
    <t>1187  Gestión compartida del riesgo y fortalecimiento de la EPS Capital Salud</t>
  </si>
  <si>
    <t>Garantizar el 100% de la atención integral de prestación de servicios demandados en salud mental en las cuatros subredes integradas de servicio de salud de acuerdo a la Ley 1616 de 2013, dentro de los servicios demandados</t>
  </si>
  <si>
    <t>A 2020 mejorar en 10% la adherencia terapéutica de los pacientes con enfermedad mental y neuropsiquiátrica</t>
  </si>
  <si>
    <t>Aumentar al 30% la cobertura en detección temprana de alteraciones relacionadas con condiciones crónicas, (Cardiovascular, Diabetes, EPOC, Cáncer).</t>
  </si>
  <si>
    <t>A 2020 el 80% de las personas viviendo con VIH en el Distrito Capital, cuentan con tamizaje, conocen su diagnóstico y alcanzan una carga viral indetectable.</t>
  </si>
  <si>
    <t>A 2020 lograr la reducción de la mortalidad por Tuberculosis en el Distrito Capital a menos de 1 caso por 100.000 habitantes</t>
  </si>
  <si>
    <t>A 2020 iniciar en instituciones adscritas o vinculadas procesos de rehabilitación integral en 800 pacientes con adicciones.</t>
  </si>
  <si>
    <t>12 Mujeres protagonistas, activas y empoderadas en el cierre de brechas de género</t>
  </si>
  <si>
    <t xml:space="preserve">1070  
</t>
  </si>
  <si>
    <t xml:space="preserve">1070  Gestión del conocimiento con enfoque de género en el Distrito Capital
</t>
  </si>
  <si>
    <t>Formar 20000 mujeres (niñas, adolescentes y adultas  en temas de promoción, reconocimiento y apropiación de sus derechos a través del uso de herramientas TIC y metodologías participativas</t>
  </si>
  <si>
    <t>Formar 3000 mujeres a través de la Escuela de Formación Política</t>
  </si>
  <si>
    <t xml:space="preserve">3. Pilar Construcción de Comunidad y Cultura Ciudadana </t>
  </si>
  <si>
    <t>22 Bogotá vive los derechos humanos</t>
  </si>
  <si>
    <t xml:space="preserve">PROYECTOS ESTRATÉGICOS PLAN DE DESARROLLO  - Prestación de Servicios a la Ciudadanía
</t>
  </si>
  <si>
    <t xml:space="preserve"> 1131 Construcción de una Bogotá que vive los Derechos Humanos</t>
  </si>
  <si>
    <t>PROYECTOS ESTRATÉGICOS PLAN DE DESARROLLO  - Prestación de Servicios a la Ciudadanía</t>
  </si>
  <si>
    <t>Formar 58,000.00 Personas a través de escenarios de información, sensibilización y capacitación, en temas relacionados con educación para la Paz y la Reconciliación.</t>
  </si>
  <si>
    <t>31 Fundamentar el desarrollo económico en la generación y uso del conocimiento para mejorar la competitividad de la Ciudad Región</t>
  </si>
  <si>
    <t xml:space="preserve">1022  
</t>
  </si>
  <si>
    <t xml:space="preserve">1022  Consolidación del ecosistema de emprendimiento y mejoramiento de la productividad de las Mipymes
</t>
  </si>
  <si>
    <t xml:space="preserve"> 1069 
</t>
  </si>
  <si>
    <t xml:space="preserve"> 1069 Territorialización de derechos a través de las Casas de Igualdad de Oportunidades para las Mujeres
</t>
  </si>
  <si>
    <t>Realizar 30000 orientaciones psicosociales que contribuyan al mejoramiento de la calidad de vida de las mujeres.</t>
  </si>
  <si>
    <t>Desarrollo económico basado en el conocimiento</t>
  </si>
  <si>
    <t>32 Generar alternativas de ingreso y empleo de mejor calidad</t>
  </si>
  <si>
    <t>167  Fortalecimiento de Alternativas para Generación de Ingresos de Vendedores Informales</t>
  </si>
  <si>
    <t>1130  Formación e inserción laboral</t>
  </si>
  <si>
    <t>Vincular 2150 personas que ejercen actividades de economía informal a programas de formación.</t>
  </si>
  <si>
    <t>$7.028</t>
  </si>
  <si>
    <t xml:space="preserve">Formar 1000 Personas Que Ejercen Actividades De Economía Informal A Través De Alianzas Para El Empleo
</t>
  </si>
  <si>
    <t>$4,384</t>
  </si>
  <si>
    <t>1023  Potenciar el trabajo decente en la ciudad</t>
  </si>
  <si>
    <t>1078  Generación de alternativas comerciales transitorias</t>
  </si>
  <si>
    <t>Brindar 1000 Alternativas comerciales transitorias en Puntos Comerciales y la Red de Prestación de Servicios al Usuario del Espacio Público REDEP (Quioscos y Puntos de Encuentro).</t>
  </si>
  <si>
    <t>$8.433</t>
  </si>
  <si>
    <t>Brindar 2000 Alternativas Comerciales Transitorias En Ferias Comerciales.</t>
  </si>
  <si>
    <t xml:space="preserve">
$12,996</t>
  </si>
  <si>
    <t>Gobierno legítimo, fortalecimiento local y eficiencia</t>
  </si>
  <si>
    <t>45 Gobernanza e influencia local, regional e internacional</t>
  </si>
  <si>
    <t>1013- Formación para una participación ciudadana incidente en los asuntos públicos de la ciudad</t>
  </si>
  <si>
    <t>1014 Proyecto Fortalecimiento a las organizaciones para la participación incidente en la ciudad</t>
  </si>
  <si>
    <t>Fortalecer 150.00 organizaciones étnicas en espacios y procesos de participación</t>
  </si>
  <si>
    <t>Fortalecer 50.00  organizaciones sociales de población con discapacidad en espacios y procesos de participación</t>
  </si>
  <si>
    <t>Fortalecer 50.00 Organizaciones de nuevas expresiones  en espacios y procesos de participación</t>
  </si>
  <si>
    <t xml:space="preserve"> 1088 Estrategias para la modernización de las organizaciones comunales en el Distrito Capital</t>
  </si>
  <si>
    <t>Acompañar el 50% de las organizaciones comunales de primer grado en temas relacionados con acción comunal.</t>
  </si>
  <si>
    <t>39 Ambiente sano para la equidad y disfrute del ciudadano</t>
  </si>
  <si>
    <t>981 Participación educación y comunicación para la sostenibilidad ambiental del D. C.</t>
  </si>
  <si>
    <t>Participar 125,000.00 ciudadanos en procesos de gestión ambiental local</t>
  </si>
  <si>
    <t>Participar 1,125,000.00 ciudadanos en acciones de educación ambiental</t>
  </si>
  <si>
    <t>02 Pilar Democracia urbana</t>
  </si>
  <si>
    <t>18 Mejor movilidad para todos</t>
  </si>
  <si>
    <t>Implementar el Plan de Seguridad Vial.</t>
  </si>
  <si>
    <t>Desarrollo abierto y transparente de la gestión de la SDHT</t>
  </si>
  <si>
    <t>Implementar 100% una estrategia de gestión de la información corporativa.</t>
  </si>
  <si>
    <t>Desarrollar actividades dirigidas a 4.600 personas de la comunidad en general para fomentar el respeto y la construcción de nuevas subjetividades desde la diversidad de orientaciones sexuales e identidades de género.</t>
  </si>
  <si>
    <t>Desarrollar actividades dirigidas a 7050 personas que laboren en los sectores público, privado o mixto, para realizar procesos formación en atención diferencial por orientación sexual e identidad de género.</t>
  </si>
  <si>
    <t>Atender 13.000 personas de los sectores sociales LGBTI, sus familias y redes de apoyo mediante las unidades operativas asociadas al servicio y los equipos locales.</t>
  </si>
  <si>
    <t>Vincular a 13.000 personas del sector educativo y aparatos de justicia a procesos de transformación de imaginarios y representaciones sociales.</t>
  </si>
  <si>
    <t>Todas las lineas de acción de  la Polìtica Pública</t>
  </si>
  <si>
    <t xml:space="preserve">Elaborar una evaluacion Institucional de la Politica publica de adultez </t>
  </si>
  <si>
    <t>Documento de evaluacion institucional de la Politica Publica de Adultez elaborado</t>
  </si>
  <si>
    <t xml:space="preserve">Numero de documentos para la evaluacion institucional dela Politica publica de adultez </t>
  </si>
  <si>
    <t>989  Fortalecimiento de la política pública LGBTI</t>
  </si>
  <si>
    <t>Sensibilizar a 5,400.00 Personas En ejercicio de prostitución en derechos humanos, desarrollo personal y salud</t>
  </si>
  <si>
    <t>104 Secretaría General</t>
  </si>
  <si>
    <t>Diseñar e implementar una estrategia de difusión de los servicios del IPES, que involucre personas adultas(27 a 59 años).</t>
  </si>
  <si>
    <t>Atender 10.181 personas en centros de atención transitoria para la inclusión social</t>
  </si>
  <si>
    <t>Atender 946 personas en comunidades de vida</t>
  </si>
  <si>
    <t>Reducir a 2020, en una quinta parte, el diferencial de las localidades en donde se concentra el 64,7% de la proporción de prevalencia de alteraciones en la salud relacionadas con trastorno de ansiedad, trastorno depresivo, trastorno afectivo bipolar, trastorno mental, enfermedad neuropsiquiátrica y consumo problemático de alcohol.</t>
  </si>
  <si>
    <t>Atender el 100% de líderes y defensores de Derechos humanos, población LGBTI, y victimas de trata que demanden medidas de prevención o protección para garantizar sus derechos a la vida, libertad, integridad y seguridad.</t>
  </si>
  <si>
    <t>Todos los objetivos de la Política Pública</t>
  </si>
  <si>
    <t xml:space="preserve">03 Pilar Construcción de comunidad y cultura ciudadana
</t>
  </si>
  <si>
    <t>23 Bogotá mejor para las víctimas, la paz y la reconciliación</t>
  </si>
  <si>
    <t>Bogotá Mejor para las víctimas, la paz y la reconciliación</t>
  </si>
  <si>
    <t>Implementar 100 por ciento de medidas de Reparación Integral que fueron acordadas con los sujetos en el Distrito Capital.</t>
  </si>
  <si>
    <t>Otorgar el 100 por ciento de medidas de Ayuda Humanitaria en el Distrito Capital.</t>
  </si>
  <si>
    <t>Realizar acompañamiento pedagógico, didáctico y curricular a docentes y directivos docentes de las instituciones educativas distritales, en la atención educativa  a la poblacion adulta desde enfoque diferencial.</t>
  </si>
  <si>
    <t>(Número de colegios acompañados/Número de colegios que ofertan educación a personas adultas)* 100%</t>
  </si>
  <si>
    <t>115 Fortalecimiento institucional desde la gestión pedagógica</t>
  </si>
  <si>
    <t>Ofrecer atención educativa formal a personas adultas en el marco de las estrategias educativas flexibles con enfoque diferencial, de derechos y de género</t>
  </si>
  <si>
    <t>(Número de colegios que ofrecen educación para personas adultas/Número de colegios que atienden a personas adultas)* 100%</t>
  </si>
  <si>
    <t>Realizar estrategias de alfabetización y acciones orientadas a fortalecer la educación de adultos con oferta educativa pertinente</t>
  </si>
  <si>
    <t>Implementar metodologías educativas flexibles para la atención de población en condición de extraedad, vulnerable y diversa.</t>
  </si>
  <si>
    <t xml:space="preserve">1. Caracterizar socioeconomicamente a personas víctimas en edad de trabajar.
(Rango seleccionado para esta PP de 29 a 59 años) 
</t>
  </si>
  <si>
    <t>Todas las dimensiones de la Polìtica Pública</t>
  </si>
  <si>
    <t>Dimensión: Socioeconómica
Eje: Adultas y adultos gozando efectivamente de sus derechos sociales</t>
  </si>
  <si>
    <t>Dimensión: Socioeconómica
Eje: Adultas y adultos con trabajo digno y decente, y oportunidades económicas.</t>
  </si>
  <si>
    <t>Dimensión: Participativa 
Eje: Adultas y adultos formados en cultura política.</t>
  </si>
  <si>
    <t>Dimensión:  Seguridad  y Convivencia
Eje: Bogotá protectora y segura para adultas y adultos.</t>
  </si>
  <si>
    <t xml:space="preserve">Dimensión: Territorial 
Eje: Adultas y adultos en entornos saludables y favorables. </t>
  </si>
  <si>
    <t>Dimensión: Participativa
Eje: Adultas y adultos con participación incidente en las decisiones de la ciudad.</t>
  </si>
  <si>
    <t>Dimensión: Diversidad y cultura 
Eje: Adultas y adultos  que gozan de una ciudad intercultural, plural y diversa en igualdad y equidad.</t>
  </si>
  <si>
    <t>Dimensión:  Seguridad  y Convivencia
Ejes: Adultas y adultos conviviendo en paz.</t>
  </si>
  <si>
    <t xml:space="preserve">Espacios de paz, convivencia y concertación </t>
  </si>
  <si>
    <t xml:space="preserve">Seguridad económica
</t>
  </si>
  <si>
    <t xml:space="preserve">Transformación de conflictos 
</t>
  </si>
  <si>
    <t xml:space="preserve">Seguridad frente a las violencias 
</t>
  </si>
  <si>
    <t xml:space="preserve">Trabajo digno y decente 
</t>
  </si>
  <si>
    <t xml:space="preserve">Autorreconocimiento  y reconocimiento </t>
  </si>
  <si>
    <t xml:space="preserve">Autorreconocimiento y reconocimiento </t>
  </si>
  <si>
    <t>Dimensión: Diversidad y cultura 
Eje: Adultas y adultos visibles en la ciudad.</t>
  </si>
  <si>
    <t>Número de ferias de empleabilidad realizadas para personas víctimas en edad de trabajar.</t>
  </si>
  <si>
    <t>Sumatoria de ferias de empleabilidad realizadas para personas víctimas en edad de trabajar.</t>
  </si>
  <si>
    <t>(Sumatoria de adultos formados en procesos de participación/ total de personas adultas inscritas beneficiadas en los procesos de formación) x 100</t>
  </si>
  <si>
    <t>Número de organizaciones de mujer y género asesoradas técnicamente en espacios y procesos de participación</t>
  </si>
  <si>
    <t>Sumatoria de organizaciones de mujer y género asesoradas técnicamente en espacios y procesos de participación</t>
  </si>
  <si>
    <t>Fortalecer 150 organizaciones de mujer y género en espacios y procesos de participación</t>
  </si>
  <si>
    <t>Número de organizaciones étcinas asesoradas técnicamente en espacios y procesos de participación</t>
  </si>
  <si>
    <t>Número de organizaciones de personas con discapacidad asesoradas técnicamente en espacios y procesos de participación</t>
  </si>
  <si>
    <t>Número de organizaciones de nuevas expresiones asesoradas técnicamente en espacios y procesos de participación</t>
  </si>
  <si>
    <t>Sumatoria de organizaciones étnicas asesoradas técnicamente en espacios y procesos de participación</t>
  </si>
  <si>
    <t>Sumatoria de organizaciones de personas con discapacidad  asesoradas técnicamente en espacios y procesos de participación</t>
  </si>
  <si>
    <t>Sumatoria de organizaciones de nuevas expresiones asesoradas técnicamente en espacios y procesos de participación</t>
  </si>
  <si>
    <t xml:space="preserve">(Sumatoria de organizaciones comunales de primer grado  donde participan personas adultas/Total de organizaciones comunales de primer grado) x 100 </t>
  </si>
  <si>
    <t xml:space="preserve">(Sumatoria de organizaciones comunales de segundo grado  donde participan personas adultas/Total de organizaciones comunales de segundo grado) x 100 </t>
  </si>
  <si>
    <t>(Sumatoria de mujeres adultas formadas en temas de promoción, reconocimiento y apropiación de sus derechos/ Total de mujeres adultas que solicitan participar en el proceso de formación) x 100</t>
  </si>
  <si>
    <t>Porcentaje de mujeres adultas formadas a través de la Escuela de Formación Política</t>
  </si>
  <si>
    <t>(Sumatoria de mujeres adultas formadas a través de la escuala de formación política/ Total de mujeres adultas que cumplen con los requisitos de la escuela de formación política) x 100</t>
  </si>
  <si>
    <t>Porcentaje mujeres adultas capacitadas  en el derecho a la participación y representación política que se encuentren en instancias Distritales.</t>
  </si>
  <si>
    <t>(Sumatoria de mujeres adultas capacitadas en el derecho a la participación y representación política que se encuentren en instancias Distritales/ Total de mujeres adultas que cumplen con los requisitos) x 100</t>
  </si>
  <si>
    <t>(Sumatoria de mujeres adultas  en ejercicio de prostitución, sensibilizadas en derechos humanos, desarrollo personal y salud/Total de mujeres en ejercicio de prostitución priorizadas) x 100</t>
  </si>
  <si>
    <t>Porcentaje de mujeres  adultas en sus diferencias y diversidades, vinculadas a procesos de promoción, reconocimiento y apropiación de derechos, a través de las Casas de Igualdad de Oportunidades para las Mujeres</t>
  </si>
  <si>
    <t>(Sumatoria de mujeres  adultas en sus diferencias y diversidades, vinculadas a procesos de promoción, reconocimiento y apropiación de derechos, a través de las Casas de Igualdad de Oportunidades para las Mujeres/Total de mujeres adultas que solicitaron participar) x 100</t>
  </si>
  <si>
    <t>Porcentaje de mujeres  adultas víctimas de violencia  beneficiadas con atención psicosocial y asesoría jurídica</t>
  </si>
  <si>
    <t>(Sumatoria de mujeres  adultas víctimas de violencia  beneficiadas con atención psicosocial y asesoría jurídica/Total de mujeres adultas víctimas de violencia priorizadas para atención) x 100</t>
  </si>
  <si>
    <t xml:space="preserve">Porcentaje de mujeres adultas  atendidas a través de la Línea Púrpura. </t>
  </si>
  <si>
    <t>(Sumatoria de mujeres adultas  atendidas a través de la Línea Púrpura/ Total de mujeres que se comunican a través de la linea Purpura) x 100</t>
  </si>
  <si>
    <t>(Sumatoria de  mujeres   de violencia y personas a cargo protegidas a través de Casas Refugio de manera integral/ Total de mujeres que solicitan atención a través de Casa Refugio de manera integral) x 100</t>
  </si>
  <si>
    <t>Porcentaje de  mujeres  de violencia y personas a cargo protegidas a través de Casas Refugio de manera integral</t>
  </si>
  <si>
    <t>Porcentaje de  personas adultas a las que se les  brinda  orientación y asesoría jurídica a través de escenarios de fiscalías (CAPIF, CAVIF y CAIVAS) y Casas de Justicia.</t>
  </si>
  <si>
    <t>(Sumatoria de personas adultas a las que se les  brinda  orientación y asesoría jurídica a través de escenarios de fiscalías (CAPIF, CAVIF y CAIVAS) y Casas de Justicia/ Total de personas adultas que solicitan atención) x 100</t>
  </si>
  <si>
    <t>Porcentaje de casos de violencias contra las mujeres adultas representados en el Distrito Capital</t>
  </si>
  <si>
    <t>(Sumatoria  de casos de violencias contra las mujeres adultas representados en el Distrito Capital/ Total de casosde violencias contra las mujeres adultas priorizados) x 100</t>
  </si>
  <si>
    <t>Porcentaje de mujeres  adultas asesoradas  jurídicamante a través de casas de Igualdad de Oportunidades para las Mujeres.</t>
  </si>
  <si>
    <t>(Sumatoria de mujeres  adultas asesoradas  jurídicamante a través de casas de Igualdad de Oportunidades para las Mujeres/Total de mujeres adultas que solicitan atención en las Casas de Igualdad de Oportunidades) x 100</t>
  </si>
  <si>
    <t>Ejecutar 5  Proyectos con acciones afirmativas en el ejercicio de los derechos en el marco del PIOEG  y DESC de las mujeres en su diversidad</t>
  </si>
  <si>
    <t>Número de proyectos implementados con acciones afirmativas en el ejercicio de los derechos en el marco del PIOEG  y DESC de las mujeres en su diversidad</t>
  </si>
  <si>
    <t>Sumatoria de proyectos implementados con acciones afirmativas en el ejercicio de los derechos en el marco del PIOEG  y DESC de las mujeres en su diversidad</t>
  </si>
  <si>
    <t>(Sumatoria de personas adultasformadas en temas de seguridad vial/Total de personas adultas que solicitaron formación en temas de seguridad vial) x 100</t>
  </si>
  <si>
    <t>Número de campañas macro de enseñanza en seguridad vial realizadas</t>
  </si>
  <si>
    <t>Sumatoria de campañas macro de enseñanza en seguridad vial realizadas</t>
  </si>
  <si>
    <t>Brindar a 320 personas emprendimientos por oportunidad asistencia técnica a la medida.</t>
  </si>
  <si>
    <t>Porcentaje de personas adultas beneficiadas con asistencia técnica a la medida en temas de emprendimientos por oportunidad.</t>
  </si>
  <si>
    <t>(Sumatoria  de personas adultas beneficiadas con asistencia técnica a la medida en temas de emprendimientos por oportunidad/Total de personas adultas que scumplen con los requisitos exigidos para la asistencia técnica) x 100</t>
  </si>
  <si>
    <t>Apoyar 170 unidades productivas en su proceso de formalización.</t>
  </si>
  <si>
    <t>Apoyar unidades productivas (incluidas personas adultas) en su proceso de formalización.</t>
  </si>
  <si>
    <t>Número de  unidades productivas (incluidas personas adultas) apoyadas en su proceso de formalización.</t>
  </si>
  <si>
    <t>Sumatoria de  unidades productivas (incluidas personas adultas) apoyadas en su proceso de formalización.</t>
  </si>
  <si>
    <t>Formar 6.500 Personas en competencias blandas y transversales por medio de la Agencia Pública de Gestión y Colocación del Distrito</t>
  </si>
  <si>
    <t>Porcentaje de personas adultas formadas en competencias blandas y transversales por medio de la Agencia Pública de Gestión y Colocación del Distrito.</t>
  </si>
  <si>
    <t>(Sumatoria de personas adultas formadas en competencias blandas y transversales por medio de la Agencia Pública de Gestión y Colocación del Distrito/Total de personas adultas que acceden al  proceso  de formación en competencias blandas y transversales por medio de la Agencia Pública de Gestión y Colocación del Distrito) x 100</t>
  </si>
  <si>
    <t>Formar al menos 2.000 Personas en competencias laborales</t>
  </si>
  <si>
    <t>Porcentaje de personas adultas formadas en competencias laborales</t>
  </si>
  <si>
    <t>(Sumatoria de personas adultas formadas en competencias laborales/Total de personas adultas que fueron priorizadas para acceder al proceso  de formación en competencias laborales) x 100</t>
  </si>
  <si>
    <t>Vincular 4.250 Personas laboralmente a través de los diferentes procesos de intermediación.</t>
  </si>
  <si>
    <t>Porcentaje de personas adultas vinculadas laboralmente a través de los diferentes procesos de intermediación de la Subdirección de Empleo y Formación</t>
  </si>
  <si>
    <t>(Sumatoria de personas adultas vinculadas laboralmente a través de los diferentes procesos de intermediación de la Subdirección de Empleo y Formación/ Total de personas adultas que cumplen con los requisitos para acceder al proceso de vinculaci+ón laboral) x 100</t>
  </si>
  <si>
    <t>Remitir al menos 6.000 Personas a  empleadores desde la Agencia</t>
  </si>
  <si>
    <t>Porcentaje de personas adultas beneficiadas con el proceso de remisión de perfiles laborales a  empleadores desde la Agencia.</t>
  </si>
  <si>
    <t>(Sumatoria de personas adultas beneficiadas con el proceso de remisión de perfiles laborales a  empleadores desde la Agencia/Total de personas adultas que cumplen con los requisitos para acceder al proceso de remisión de perfiles laborales a  empleadores desde la Agencia) x 100</t>
  </si>
  <si>
    <t>Remitir 4.000 Personas formadas y certificadas por la Agencia a empleadores.</t>
  </si>
  <si>
    <t>Porcentaje de personas adultas formadas y certificadas, que son beneficiadas con el proceso de remisión de perfiles laborales a  empleadores desde la Agencia.</t>
  </si>
  <si>
    <t>(Sumatoria de personas adultas formadas y certificadas, que son  beneficiadas con el proceso de remisión de perfiles laborales a  empleadores desde la Agencia/Total de personas adultas formadas y certificadas que cumplen con los requisitos para acceder al proceso de remisión de perfiles laborales a  empleadores desde la Agencia) x 100</t>
  </si>
  <si>
    <t>Realizar un estudio que incluya el  Autorreconocimiento, reconocimiento, orientaciones sexuales e identidades de género de las personas adultas en el Distrito.</t>
  </si>
  <si>
    <t xml:space="preserve">Realizar una Campaña de cambio cultural para la transformación de imaginarios y representaciones sociales discriminatorias hacia las personas de los sectores LGBTI  incorpora un componente de eliminación de prejuicios, violencias y discriminaciones hacia personas habitantes de calle de los sectores LGBTI. </t>
  </si>
  <si>
    <t xml:space="preserve">Número de Campañas de cambio cultural realizadas para la transformación de imaginarios y representaciones sociales discriminatorias hacia las personas de los sectores LGBTI  </t>
  </si>
  <si>
    <t xml:space="preserve">Campaña de cambio cultural realizada para la transformación de imaginarios y representaciones sociales discriminatorias hacia las personas de los sectores LGBTI  </t>
  </si>
  <si>
    <t>Fortalecer 500 Mujeres Que participan en instancias Distritales.</t>
  </si>
  <si>
    <t>(Sumatoria de  atención psicosocial a través de casas de Igualdad de Oportunidades para las Mujeres/Total de atención solicitadas en las Casas de Igualdad de Oportunidades) x 100</t>
  </si>
  <si>
    <t>Número de documentos realizados/Número de documentos programados*100</t>
  </si>
  <si>
    <t>07. Eje transversal Gobierno Legítimo fortalecimiento local y eficiencia</t>
  </si>
  <si>
    <t>Porcentaje de avance en el cumplimiento superior al 80% de los planes de acción de las políticas públicas distritales en las que tiene competencia el sector salud</t>
  </si>
  <si>
    <t>Porcentaje</t>
  </si>
  <si>
    <t xml:space="preserve">Actividad 1.3  Desarrollo de estrategias para la promoción de la salud que fortalezcan el ejercicio del derecho a la salud de las poblaciones diferenciales. </t>
  </si>
  <si>
    <t>Porcentaje de avance en el desarrollo de estrategias que fortalezcan el ejercicio del derecho a la salud de las poblaciones diferenciales</t>
  </si>
  <si>
    <t>Actividad 1.6  Adopción y seguimiento a la implementación de la ruta de promoción y mantenimiento de la salud en los espacios de vida cotidiana, en coordinación intersectorial.</t>
  </si>
  <si>
    <t>Porcentaje de avance en la implementación y seguimiemto de la ruta de promoción y mantenimiento de la salud en los espacios de vida cotidiana, en coordinación intersectorial.</t>
  </si>
  <si>
    <t>Porcentaje de personas que incrementan sus prácticas adecuadas de cuidado y autocuidado en Salud Oral en un15%</t>
  </si>
  <si>
    <t xml:space="preserve">5.1. Diseño e implementación de la estrategia de información, educación y comunicación en salud mental.  
</t>
  </si>
  <si>
    <t xml:space="preserve">Porcentaje de avance en el diseño y la implementación de la estrategia de educación y comunicación en salud mental. </t>
  </si>
  <si>
    <t xml:space="preserve">5.2.  Diseño e implementación de las estrategias para la prevención universal, selectiva e indicada de consumo de SPA en los espacios de vida cotidiana del Distrito Capital. </t>
  </si>
  <si>
    <t>Porcentaje de avance en el diseño e implementación de las acciones de la estrategia para la prevención universal, selectiva e indicada de consumo de SPA en los espacios de vida cotidiana</t>
  </si>
  <si>
    <t xml:space="preserve">5.3. Canalización del 80% de personas identificadas con eventos y/o trastornos mentales y del comportamiento a rutas de atención integral identificadas en los espacios de vida cotidiana. </t>
  </si>
  <si>
    <t>Porcentaje de canalizaciones de personas con eventos y/o trastornos mentales y del comportamiento que son canalizadas a las rutas de atención integral en los espacios de vida cotidiana</t>
  </si>
  <si>
    <t>5.4. Levantamiento de la línea de base de las condiciones de salud mental en el Distrito Capital</t>
  </si>
  <si>
    <t xml:space="preserve">Porcentaje de avance en la definición de la línea de base de las condiciones de salud mental </t>
  </si>
  <si>
    <t>Actividad 3.2 Diseño e implementación de estrategias para la promoción de hábitos de vida saludables y la detección de riesgos relacionados con condiciones crónicas en los espacios de vida cotidiana priorizados.</t>
  </si>
  <si>
    <t xml:space="preserve">Porcentaje de avance en el diseño e implementación de estrategias para la promoción de hábitos de vida saludables y la detección de riesgos relacionados con condiciones crónicas en los espacios de vida cotidiana priorizados </t>
  </si>
  <si>
    <t xml:space="preserve">Actividad 20.1 Desarrollo de acciones colectivas dirigidas a organizaciones de personas viviendo con VIH para el reconocimiento de derechos en salud y promoción de prácticas de  cuidado de la salud. 
</t>
  </si>
  <si>
    <t>Avance en el desarrollo de acciones colectivas y organizaciones de personas viviendo con VIH con intervenciones colectivas para el reconocimiento de derechos en salud y promoción de prácticas de cuidado de la salud.</t>
  </si>
  <si>
    <t xml:space="preserve">Actividad 20.2 Desarrollo de estrategias para el abordaje integral de una sexualidad placentera y libre de ITS, con énfasis en el acceso al tamizaje en VIH como un derecho en salud, en el marco de los derechos sexuales y derechos reproductivos. 
</t>
  </si>
  <si>
    <t xml:space="preserve">Avance en el desarrollo de estrategias de tamizaje implementadas para el abordaje integral de una sexualidad placentera y libre de ITS. </t>
  </si>
  <si>
    <t xml:space="preserve">Actividad 27.1 Asesoria y asistencia técnica a las IPS y EAPB en atención a eventos de tuberculosis y VIH en el contexto del Modelo de Atención Integral en Salud (AIS).
</t>
  </si>
  <si>
    <t>Porcentaje de IPS y EPS asesoradas con asistencia técnica en atención a eventos de tuberculosis y VIH</t>
  </si>
  <si>
    <t>Actividad 27.2 Desarrollo de estrategias para la promoción de hábitos saludables que permitan reducir riesgos relacionados con las enfermedades transmisibles, la prevención de la TB, la identificación oportuna de sintomáticos respiratorios y su vinculación a rutas de atención integral en coordinación con las EAPB.</t>
  </si>
  <si>
    <t xml:space="preserve">Porcentaje de Sintomáticos respiratorios identificados vinculados a la ruta integral de atención </t>
  </si>
  <si>
    <t xml:space="preserve">Actividad 27.3  Seguimiento de los casos de tuberculosis mediante el fortalecimiento de la administración del tratamiento estrictamente supervisado para TB y canalizados a las rutas de atención integral con las EAPB y programas de VIH para seguimiento a los casos de la coinfección TB/VIH </t>
  </si>
  <si>
    <t>Porcentaje de personas con TB y TB/VIH con seguimiento</t>
  </si>
  <si>
    <t>Porcentaje de avance asesoria y  asistencia técnica a las IPS y EPS con relación a la atención en Salud mental para  la implementación del modelo de atención AIS.</t>
  </si>
  <si>
    <t>(Avance ejecutado de  asesoria y  asistencia técnica a las IPS y EPS con relación a la atención en Salud mental para  la implementación del modelo de atención AIS/Avance programado de asesoria y  asistencia técnica a las IPS y EPS con relación a la atención en Salud mental para  la implementación del modelo de atención AIS)*100</t>
  </si>
  <si>
    <t>9.1 Asesoria y  asistencia técnica  a las IPS y EPS en la atención a personas con consumo de sustancias psicoactivas  en el contexto del modelo de atención AIS .</t>
  </si>
  <si>
    <t xml:space="preserve">Porcentaje de avance en la realización de Asesoria y  asistencia técnica  a las IPS y EPS en la atención a personas con consumo de sustancias psicoactivas  en el contexto del modelo de atención AIS . </t>
  </si>
  <si>
    <t>8.1 Asesoria y  asistencia técnica  a las IPS y EPS en la adherencia a Guias de atención en salud mental en el contexto del modelo de atención AIS .</t>
  </si>
  <si>
    <t xml:space="preserve">Porcentaje de avance en la realización de  asesoria y  asistencia técnica  a las IPS y EPS en la adherencia a Guias de atención en salud mental en el contexto del modelo de atención AIS . </t>
  </si>
  <si>
    <t xml:space="preserve">(Avance ejecutado en la realización de asesoria y  asistencia técnica  a las IPS y EPS en la adherencia a Guias de atención en salud mental en el contexto del modelo de atención AIS /Avance programado  en la realización de asesoria y  asistencia técnica  a las IPS y EPS en la adherencia a Guias de atención en salud mental en el contexto del modelo de atención AIS)*100 </t>
  </si>
  <si>
    <t xml:space="preserve">Porcentaje de ejecucion de recursos del regimen subsidiado </t>
  </si>
  <si>
    <t>Porcentaje de ejecucion de recursos de Inspección, vigilancia y control -  Superintendencia  Nacional de Salud  (Decreto 1020 de 2007 - Modificado por la ley 1438/2011 - Art. 119) en el periodo</t>
  </si>
  <si>
    <t>Porcentaje de ejecucion de recursos disponibles para la Interventoría del Régimen Subsidiado de acuerdo a la normatividad vigente. en el periodo</t>
  </si>
  <si>
    <t>Atenciones realizadas a la población PPNA – vinculada  que demande los servicios en la red publica distrital contratada</t>
  </si>
  <si>
    <t>Número</t>
  </si>
  <si>
    <t>Atenciones realizadas a la población PPNA – vinculada  que demande los servicios de salud  en la red  complementaria.</t>
  </si>
  <si>
    <t>Atenciones realizadas a la población PPNA – vinculada  que demande los servicios   electivos y de urgencias  a través de  los prestadores no contratados</t>
  </si>
  <si>
    <t>Atenciones  No POSS realizadas a la población del Régimen Subsidiado que demande los servicios en la red contratada y no contratada</t>
  </si>
  <si>
    <t>Porcentaje de ejecucion de recursos de gratuidad</t>
  </si>
  <si>
    <t>Porcentaje de contratos con la Red Publica Distrital para la atencion de la PPNA-Vinculados con acciones de seguimiento o auditoria realizados en el periodo</t>
  </si>
  <si>
    <t>Ejecutar  Proyectos con acciones afirmativas en el ejercicio de los derechos en el marco del PIOEG  y DESC de las mujeres en su diversidad</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</si>
  <si>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</si>
  <si>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 xml:space="preserve">2. Realizar Ferias de empleabilidad  para personas víctimas edad de trabajar.
(Se convocan a personas entre 18 a 59 años)
</t>
  </si>
  <si>
    <t xml:space="preserve">Atención integral a víctimas del desplazamiento forzado.
</t>
  </si>
  <si>
    <t xml:space="preserve">
Porcentaje de  personas adultas que ejercen Actividades de Economía Informal  formadas </t>
  </si>
  <si>
    <t xml:space="preserve">(Sumatoria de personas adultas que ejercen Actividades de Economía Informal  formadas/Total de personas adultas que cumplen los criterios para recibir formación) x 100 </t>
  </si>
  <si>
    <t xml:space="preserve">Porcentaje de personas adultas Integradas a procesos de enlace social y seguimiento. </t>
  </si>
  <si>
    <t>(Sumatoria de personas adultas integradas a procesos de enlace social y seguimiento y cumplen con los criterios/Total de personas adultas que solicitan ser integradas a procesos de enlace social y seguimiento) x 100</t>
  </si>
  <si>
    <t>(Sumatoria de personas adultas vinculadas en procesos de gestión ambiental local/Total de personas vinculadas en procesos de gestión ambiental local) x 100</t>
  </si>
  <si>
    <t>Porcentaje de personas adultas vinculadas en  acciones de educación ambiental</t>
  </si>
  <si>
    <t>(Sumatoria de personas adultas vinculadas en acciones de educación ambiental /Total de personas vinculadas en acciones de educación ambiental) x 100</t>
  </si>
  <si>
    <t>Porcentaje de personas adultas involucradas en actividades para fomentar el respeto y la construcción de nuevas subjetividades desde la diversidad de orientaciones sexuales e identidades de género</t>
  </si>
  <si>
    <t>(Sumatoria de personas adultas involucradas en actividades para fomentar el respeto y la construcción de nuevas subjetividades desde la diversidad de orientaciones sexuales e identidades de género /Total de personas involucradas en actividades para fomentar el respeto y la construcción de nuevas subjetividades desde la diversidad de orientaciones sexuales e identidades de género) x 100</t>
  </si>
  <si>
    <t xml:space="preserve">Porcentaje de personas adultas involucradas en actividades para realizar procesos formación en atención diferencial por orientación sexual e identidad de género   </t>
  </si>
  <si>
    <t>(Sumatoria de personas adultas involucradas en actividades para realizar procesos formación en atención diferencial por orientación sexual e identidad de género    /Total de personas involucradas en actividades para realizar procesos formación en atención diferencial por orientación sexual e identidad de género) x 100</t>
  </si>
  <si>
    <t>Porcentaje de personas adultas  atendidas mediante las unidades operativas asociadas al servicio y los equipos locales</t>
  </si>
  <si>
    <t>(Sumatoria de personas adultas que cumplen con los criterios, atendidas mediante las unidades operativas asociadas al servicio y los equipos locales/ Total de personas adultas que solicitan atención mediante las unidades operativas asociadas al servicio y los equipos locales) x 100</t>
  </si>
  <si>
    <t>Porcentaje de personas adultasdel sector educativo y aparatos de justicia  vinculadas  a procesos de transformación de imaginarios y representaciones sociales</t>
  </si>
  <si>
    <t>(Sumatoria de personas adultas del sector educativo y aparatos de justicia  vinculadas  a procesos de transformación de imaginarios y representaciones sociales/ Total de personasdel sector educativo y aparatos de justicia  vinculadas  a procesos de transformación de imaginarios y representaciones sociales) x 100</t>
  </si>
  <si>
    <t xml:space="preserve">Salud, alimentación y nutrición
</t>
  </si>
  <si>
    <t xml:space="preserve">Salud, alimentación, nutrición, recreación y deporte
</t>
  </si>
  <si>
    <t>Porcentaje de personas adultas atendidas por medio de la estrategia de abordaje en calle</t>
  </si>
  <si>
    <t>Porcentaje de personas adultas atendidas en en comunidades de vida</t>
  </si>
  <si>
    <t xml:space="preserve">Porcentaje de personas adultas involucradas en el marco de la implementación de la  estrategia de prevención con poblaciones en alto riesgo de habitabilidad en calle en el Distrito capital </t>
  </si>
  <si>
    <t>(Sumatoria de personas adultas atendidas por medio de la estrategia de abordaje en calle /Total de personas atendidas por medio de la estrategia de abordaje en calle) x 100</t>
  </si>
  <si>
    <t>Porcentaje de personas adultas atendidas en centros de atención transitoria para la inclusión social</t>
  </si>
  <si>
    <t>(Sumatoria de personas adultas atendidas en centros de atención transitoria para la inclusión social /Total de personas atendidas en centros de atención transitoria para la inclusión social) x 100</t>
  </si>
  <si>
    <t>(Sumatoria de personas  adultas atendidas en en comunidades de vida /Total de personas atendidas en comunidades de vida) x 100</t>
  </si>
  <si>
    <t>(Sumatoria de personas adultas involucradas en el marco de la implementación de la  estrategia de prevención con poblaciones en alto riesgo de habitabilidad en calle en el Distrito capital  /Total de personas involucradas en el marco de la implementación de la  estrategia de prevención con poblaciones en alto riesgo de habitabilidad en calle en el Distrito capital) x 100</t>
  </si>
  <si>
    <t>Porcentaje de atenciones psicosociales  a mujeres  adultas través de casas de Igualdad de Oportunidades para las Mujeres.</t>
  </si>
  <si>
    <t xml:space="preserve">Planeación </t>
  </si>
  <si>
    <t>Desarrollo Económico, Industria y Turismo</t>
  </si>
  <si>
    <t>Integración Social</t>
  </si>
  <si>
    <t>Salud</t>
  </si>
  <si>
    <t>Educación</t>
  </si>
  <si>
    <t>Ambiente</t>
  </si>
  <si>
    <t>Movilidad</t>
  </si>
  <si>
    <t>Mujer</t>
  </si>
  <si>
    <t>Hábitat</t>
  </si>
  <si>
    <t>Gobierno</t>
  </si>
  <si>
    <t>Planeación</t>
  </si>
  <si>
    <t xml:space="preserve">Línea de acción </t>
  </si>
  <si>
    <t>Objetivo de la Dimensión</t>
  </si>
  <si>
    <t xml:space="preserve">Dimensión: Seguridad y Convivencia
Eje: Bogotá protectora y segura para adultas y adultos.
</t>
  </si>
  <si>
    <t xml:space="preserve">Dimensión: Socioeconómica
Eje: Adultas y adultos con trabajo digno y decente, y oportunidades económicas.
</t>
  </si>
  <si>
    <t>Ciudad para las Familias</t>
  </si>
  <si>
    <t>49,3</t>
  </si>
  <si>
    <t>Mayo 31 de 2020</t>
  </si>
  <si>
    <t>153 - Fortalecimiento del Sistema Distrital de Atención y Reparación Integral a Víctimas  - SDARIV - como contribución al goce efectivo de derechos de las víctimas del conflicto armado residentes en Bogotá.</t>
  </si>
  <si>
    <t>NA</t>
  </si>
  <si>
    <t xml:space="preserve">07 Eje Transversal Gobierno Legítimo Fortalecimiento Local y eficiente </t>
  </si>
  <si>
    <t xml:space="preserve">Fortalecimiento del Ciclo de Políticas Públicas en el Distrito Capital </t>
  </si>
  <si>
    <t xml:space="preserve">
Realizar 10 estudios que permitan contar con información de calidad para la formulación,
seguimiento y evaluación de Políticas Públicas</t>
  </si>
  <si>
    <t>44 Gobierno y ciudadanía digital</t>
  </si>
  <si>
    <t>193 Sistema de Información para una Política Pública Eficiente</t>
  </si>
  <si>
    <t>Pilar 1: Igualdad en Lalidad de Vida</t>
  </si>
  <si>
    <t>105Distrito Diverso</t>
  </si>
  <si>
    <t xml:space="preserve">Realizar un estudio de interseccionalidad de la PPLGBTI que integre las categorías por grupo etàreo y situación de vulnerabilidad </t>
  </si>
  <si>
    <t>No se han definido recursos para 2019</t>
  </si>
  <si>
    <t>Desarrollar en la cuarta fase de la "Estrategia de Cambio Cutural En Bogotá se Puede Ser", una intervención dirigida hacia la población LGBTI</t>
  </si>
  <si>
    <t>Porcentaje de personas adultas vinculadas en procesos de gestión ambiental local</t>
  </si>
  <si>
    <t>06 Eje transversal Sostenibilidad ambiental basada en la eficiencia energética</t>
  </si>
  <si>
    <t>Ambiente sano para la equidad y disfrute del ciudadano</t>
  </si>
  <si>
    <t>1.241.364</t>
  </si>
  <si>
    <t>100%</t>
  </si>
  <si>
    <t>27,50%</t>
  </si>
  <si>
    <t>196 Fortalecimiento local, gobernabilidad, gobernanza y participación ciudadana</t>
  </si>
  <si>
    <t>Acompañar 100% de las organizaciones comunales de segundo grado en temas relacionados con acción comunal</t>
  </si>
  <si>
    <t>01 Pilar Igualdad de Calidad de Vida</t>
  </si>
  <si>
    <t>06 Calidad educativa para todos</t>
  </si>
  <si>
    <t>Oportunidades de aprendizaje desde el enfoque diferencial</t>
  </si>
  <si>
    <t>07 Inclusión educativa para la equidad</t>
  </si>
  <si>
    <t>117 Acceso y permanencia con enfoque local</t>
  </si>
  <si>
    <t>Cobertura con equidad</t>
  </si>
  <si>
    <t>Vincular  mujeres  adultas en sus diferencias y diversidades a procesos de promoción, reconocimiento y apropiación de derechos, a través de las Casas de Igualdad de Oportunidades para las Mujeres. (Dirección Terrizorialización)</t>
  </si>
  <si>
    <t>Cultura</t>
  </si>
  <si>
    <t xml:space="preserve">Dimensión: diversidad y cultura
Eje: adultas y adultos que gozan de una ciudad intercultural, plural y diversa en igualdad y equidad.
</t>
  </si>
  <si>
    <t>Realizar intervenciones que permitan a la población adulta ejercer sus derechos y su ciudadanía en igualdad de condiciones y sin discriminación alguna. Se busca materializar la perspectiva diferencial en pro del mejoramiento de las condiciones de vida de las diversas poblaciones en la ciudad, a partir del acceso y disfrute del arte y la cultura.</t>
  </si>
  <si>
    <t>Cultura, Recreación y Deporte</t>
  </si>
  <si>
    <t>222 Instituto Distrital de las Artes</t>
  </si>
  <si>
    <t>Asistencias a las actividades artísticas programadas en los escenarios del Idartes.</t>
  </si>
  <si>
    <t>Sumatoria de asistencias</t>
  </si>
  <si>
    <t>Actividades artísticas a través de la red de equipamientos del Idartes en las 20 localidades.</t>
  </si>
  <si>
    <t>Sumatoria de actividades</t>
  </si>
  <si>
    <t>Asistencias a las actividades artísticas programadas en las 20 localidades destinadas a la transformación social de los territorios.</t>
  </si>
  <si>
    <t>Actividades artísticas incluyentes y descentralizadas para la transformación social en las 20 localidades.</t>
  </si>
  <si>
    <t>Asistencias a las actividades programadas en torno a la interacción entre arte,  la cultura científica y la tecnología en la ciudad.</t>
  </si>
  <si>
    <t>Actividades  en torno a la interacción entre arte,  cultura científica y tecnología.</t>
  </si>
  <si>
    <t>2 Democracia Urbana</t>
  </si>
  <si>
    <t>17 Espacio público, derecho de todos</t>
  </si>
  <si>
    <t>139 - Gestión de infraestructura cultural y deportiva nueva, rehabilitada y recuperada.</t>
  </si>
  <si>
    <t>Gestión, aprovechamiento económico, sostenibilidad y mejoramiento de equipamientos culturales.</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</si>
  <si>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</si>
  <si>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</si>
  <si>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</si>
  <si>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</si>
  <si>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3 Pilar Construcción de Comunidad y Cultura Ciudadana</t>
  </si>
  <si>
    <t>Integración entre el arte, la cultura científica, la tecnología y la ciudad</t>
  </si>
  <si>
    <t>Alcanzar 350.000 asistencias en el cuatrienio a las actividades artísticas programadas en los escenarios del Idartes.</t>
  </si>
  <si>
    <t>Realizar 900 actividades artísticas a través de la red de equipamientos del Idartes en las 20 localidades.</t>
  </si>
  <si>
    <t>Alcanzar 700.000 asistencias a las actividades artísticas programadas en las 20 localidades destinadas a la transformación social de los territorios.</t>
  </si>
  <si>
    <t>Realizar 11.100 actividades artísticas incluyentes y descentralizadas para la transformación social en las 20 localidades.</t>
  </si>
  <si>
    <t>Alcanzar 450.000 asistencias a las actividades programadas en torno a la interacción entre arte,  la cultura científica y la tecnología en la ciudad.</t>
  </si>
  <si>
    <t>Realizar 10.971 actividades  en torno a la interacción entre arte,  cultura científica y tecnología.</t>
  </si>
  <si>
    <t>Gestión Pública</t>
  </si>
  <si>
    <t xml:space="preserve">Número de personas adultas (27 a 59 años) caracterizadas.
</t>
  </si>
  <si>
    <t>Porcentaje de  mujeres adultas (27 a 59 años) formadas en temas de promoción, reconocimiento y apropiación de sus derechos a través del uso de herramientas TIC y metodologías participativas.</t>
  </si>
  <si>
    <t>Porcentaje de personas adultas (27 a 59 años) formadas en  procesos de participación.</t>
  </si>
  <si>
    <t>Porcentaje de personas adultas (27 a 59 años) en ejercicio de prostitución, sensibilizadas en derechos humanos, desarrollo personal y salud.</t>
  </si>
  <si>
    <t xml:space="preserve">Número de personas adultas (27 a 59 años) que recibieron medidas de ayuda humanitaria en los términos establecidos por la ley. </t>
  </si>
  <si>
    <t>Sumatoria de personas adultas (27 a 59 años) caracterizadas.</t>
  </si>
  <si>
    <t xml:space="preserve">Sumatoria de personas adultas (27 a 59 años) que recibieron medidas de ayuda humanitaria en los términos establecidos por la ley. </t>
  </si>
  <si>
    <t xml:space="preserve">Dimensión: Diversidad y cultura
Eje: adultas y adultos que gozan de una ciudad intercultural, plural y diversa en igualdad y equidad.
</t>
  </si>
  <si>
    <t>Secretaría Distrital de Integración Social</t>
  </si>
  <si>
    <t xml:space="preserve">Formar personas adultas (29 a 59 años)  que ejercen Actividades de Economía Informal a Través de Alianzas para El Empleo </t>
  </si>
  <si>
    <t>Brindar alternativas comerciales transitorias en Puntos Comerciales para personas adultas (29 a 59 años)   y la Red de Prestación de Servicios al Usuario del Espacio Público REDEP (Quioscos y Puntos de Encuentro).</t>
  </si>
  <si>
    <t>Brindar asistencia técnica a la medida a personas adultas (29 a 59 años) en temas de emprendimientos por oportunidad.</t>
  </si>
  <si>
    <t>Formar personas adultas (29 a 59 años) en competencias blandas y transversales por medio de la Agencia Pública de Gestión y Colocación del Distrito.</t>
  </si>
  <si>
    <t xml:space="preserve">Brindar  Alternativas Comerciales Transitorias en ferias Comerciales para  personas adultas (29 a 59 años) </t>
  </si>
  <si>
    <t xml:space="preserve">Vincular personas adultas (29 a 59 años) que ejercen actividades de economía informal a programas de formación </t>
  </si>
  <si>
    <t>Integrar personas adultas (29 a 59 años) a procesos de enlace social y seguimiento.</t>
  </si>
  <si>
    <t>Formar  personas adultas (29 a 59 años) en competencias laborales.</t>
  </si>
  <si>
    <t>Vincular personas adultas (29 a 59 años) laboralmente a través de los diferentes procesos de intermediación de la Subdirección de Empleo y Formación-</t>
  </si>
  <si>
    <t>Beneficiar a  personas adultas (29 a 59 años) con el proceso de remisión de perfiles laborales a  empleadores desde la Agencia.</t>
  </si>
  <si>
    <t>Beneficiar a  personas adultas (29 a 59 años) formadas y certificadas con el proceso de remisión de perfiles laborales a  empleadores desde la Agencia.</t>
  </si>
  <si>
    <t>Atender personas adultas (29 a 59 años)  por medio de la estrategia de abordaje en calle.</t>
  </si>
  <si>
    <t>Atender personas adultas (29 a 59 años), en centros de atención transitoria para la inclusión social.</t>
  </si>
  <si>
    <t>Atender personas adultas (29 a 59 años) en comunidades de vida.</t>
  </si>
  <si>
    <t>Vincular  personas adultas (29 a 59 años) en procesos de gestión ambiental local.</t>
  </si>
  <si>
    <t>vincular  personas adultas (29 a 59 años) en acciones de educación ambiental.</t>
  </si>
  <si>
    <t>Formar  personas adultas(29 a 59 años) en temas de seguridad vial.</t>
  </si>
  <si>
    <t>Formar mujeres adultas (29 a 59 años) en temas de promoción, reconocimiento y apropiación de sus derechos a través del uso de herramientas TIC y metodologías participativas.</t>
  </si>
  <si>
    <t>Formar mujeres adultas (29 a 59 años)  a través de la Escuela de Formación Política</t>
  </si>
  <si>
    <t>Proceso de capacitación a mujeres adultas (29 a 59 años) en el derecho a la participación y representación política que se encuentren en instancias Distritales.</t>
  </si>
  <si>
    <t>Formar personas adultas (29 a 59 años) en los procesos de participación .</t>
  </si>
  <si>
    <t>Brindar asesoria técnica a organizaciones de mujer y género, incluidas personas adultas (29 a 59 años), en espacios y procesos de participación.</t>
  </si>
  <si>
    <t>Brindar asesoria técnica a organizaciones étnicas incluidas personas adultas (29 a 59 años), en espacios y procesos de participación.</t>
  </si>
  <si>
    <t>Brindar asesoria técnica a organizaciones de personas con discapacidad incluidas personas adultas (29 a 59 años), en espacios y procesos de participación.</t>
  </si>
  <si>
    <t>Brindar asesoria técnica a organizaciones de nuevas expresiones incluidas personas adultas (29 a 59 años), en espacios y procesos de participación.</t>
  </si>
  <si>
    <t>Acompañar organizaciones comunales de primer grado, incluidas personas adultas (29 a 59 años), en temas relacionados con acción comunal.</t>
  </si>
  <si>
    <t>Acompañar organizaciones comunales de segundo grado, donde participen personas adultas (29 a 59 años), en temas relacionados con acción comunal-</t>
  </si>
  <si>
    <t>Sensibilizar personas adultas (29 a 59 años) en ejercicio de prostitución, en derechos humanos, desarrollo personal y salud. (Dirección Diseño de Politicas)</t>
  </si>
  <si>
    <t>Involucrar  personas adultas (29 a 59 años)  en el marco de la implementación de la  estrategia de prevención con poblaciones en alto riesgo de habitabilidad en calle en el Distrito capital.</t>
  </si>
  <si>
    <t>Brindar atención psicosocial y asesoría jurídica a mujeres  adultas (29 a 59 años) víctimas de violencia.(Dirección Terrizorialización)</t>
  </si>
  <si>
    <t>Realizar atenciones a mujeres adultas (29 a 59 años) a través de la Línea Púrpura. (Dirección de Eliminación de Violencias)</t>
  </si>
  <si>
    <t>Proteger mujeres adultas (29 a 59 años) víctimas de violencia y personas a cargo  a través de Casas Refugio, de manera integral.</t>
  </si>
  <si>
    <t>Realizar orientaciones y asesorías jurídicas a personas adultas (29 a 59 años) a través de escenarios de fiscalías (CAPIF, CAVIF y CAIVAS) y Casas de Justicia. (Dirección de Eliminación de Violencias)</t>
  </si>
  <si>
    <t>Representar casos jurídicamente, de violencias contra las mujeres adultas (29 a 59 años)  en el Distrito Capital.</t>
  </si>
  <si>
    <t>Orientar personas adultas (29 a 59 años) en procesos de prevención  de la violencia intrafamiliar, atendidas por los servicios sociales de la Secretaría Distrital de Integración Social.</t>
  </si>
  <si>
    <t>Capacitar personas adultas (29 a 59 años)  de las entidades distritales y personas de la sociedad civil para la atención integral y la prevención de violencia intrafamiliar y delito sexual.</t>
  </si>
  <si>
    <t>Alcanzar la oportunidad en el100.00% de los casos de atención y protección a personas adultas (29 a 59 años) víctimas de violencias al interior de las familias.</t>
  </si>
  <si>
    <t>Atender el 100% de líderes y defensores de Derechos humanos, población LGBTI, y victimas de trata adultas (29 a 59 años) que demanden medidas de prevención o protección para garantizar sus derechos a la vida, libertad, integridad y seguridad.</t>
  </si>
  <si>
    <t>Brindar orientaciones y asesorías jurídicas a mujeres  adultas víctimas de violencias (29 a 59 años) a través de casas de igualdad de Oportunidades para las Mujeres. (Dirección de Territorialización)</t>
  </si>
  <si>
    <t>Realizar  orientaciones psicosociales a mujeres adultas (29 a 59 años)  a través de casas de Igualdad de Oportunidades para las Mujeres.(Dirección de Territorialización)</t>
  </si>
  <si>
    <t xml:space="preserve">Personas entre (29 a 59 años) a las que se le otorgaron Medidas de Ayuda Humanitaria Inmediata – AHI
</t>
  </si>
  <si>
    <t xml:space="preserve">Formar personas adultas(29 a 59 años) a través de escenarios de información, sensibilización y capacitación,  en asuntos de DDHH y  temas relacionados con educación para la Paz y la Reconciliación. </t>
  </si>
  <si>
    <t xml:space="preserve">Involucrar personas adultas (29 a 59 años), en las actividades para fomentar el respeto y la construcción de nuevas subjetividades desde la diversidad de orientaciones sexuales e identidades de género.  </t>
  </si>
  <si>
    <t xml:space="preserve">Involucrar personas adultas (29 a 59 años) que laboren en los sectores público, privado o mixto, en actividades para realizar procesos formación en atención diferencial por orientación sexual e identidad de género </t>
  </si>
  <si>
    <t>Atender personas adultas (29 a 59 años) de los sectores sociales LGBTI mediante las unidades operativas asociadas al servicio y los equipos locales.</t>
  </si>
  <si>
    <t>Vincular personas adultas (29 a 59 años) del sector educativo y aparatos de justicia a procesos de transformación de imaginarios y representaciones sociales.</t>
  </si>
  <si>
    <t>N/A</t>
  </si>
  <si>
    <t>N.A</t>
  </si>
  <si>
    <t>N/D</t>
  </si>
  <si>
    <t>3425 millones de pesos corrientes</t>
  </si>
  <si>
    <t>5724 millones de pesos corrientes</t>
  </si>
  <si>
    <t>Actualizar los 3 modelos de las propuestas educativas flexibles para responder a las necesidades de la población que por distintos factores no puede acceder a la educación, y requiere de otras alternativas para alcanzar la educación media.</t>
  </si>
  <si>
    <t>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t>
  </si>
  <si>
    <t>1067/7527</t>
  </si>
  <si>
    <t>1067  Mujeres protagonistas, activas y empoderada/Se cambio el nombre y el número del proyecto para el 2018, 7527 - Acciones con enfoque diferencial para el cierre de brechas de género</t>
  </si>
  <si>
    <t>1067/ 7527</t>
  </si>
  <si>
    <t>1067 Mujeres protagonistas, activas y empoderadas/Se cambio el nombre y el número del proyecto para el 2018, 7527 - Acciones con enfoque diferencial para el cierre de brechas de género</t>
  </si>
  <si>
    <t>Vincular 120000 Mujeres en sus diversidades a procesos de promoción, reconocimiento y apropiación de derechos, a través de las Casas de Igualdad de Oportunidades para las Mujeres</t>
  </si>
  <si>
    <t>Atender 29000 Mujeres Víctimas de violencia a través de la oferta  institucional de la  Secretaría de la Mujer.</t>
  </si>
  <si>
    <t>Proteger 4450 personas (mujeres víctimas de violencia y personas a cargo) a través de Casas Refugio, de manera integral</t>
  </si>
  <si>
    <t>Realizar 5241 Orientaciones y asesorías jurídicas a través de escenarios de fiscalías (CAPIF, CAVIF y CAIVAS) y Casas de Justicia</t>
  </si>
  <si>
    <t>1068- 7531</t>
  </si>
  <si>
    <t xml:space="preserve"> 1068 Bogotá territorio seguro y sin violencias contra las mujeres
7531- Fortalecimiento de la estrategia justicia de género</t>
  </si>
  <si>
    <t>Realizar 30000 orientaciones y asesorías jurídicas a mujeres víctimas de violencias a través de casas de igualdad de Oportunidades para las Mujeres.</t>
  </si>
  <si>
    <t>1067  Mujeres protagonistas, activas y empoderadas/Se cambio el nombre y el número del proyecto para el 2018, 7527 - Acciones con enfoque diferencial para el cierre de brechas de género</t>
  </si>
  <si>
    <t>Porcentaje de personas adultas ( 27 a 59 años) orientadas en los procesos de Prevención de Violencia Intrafamiliar y Sexual de la Estrategia Entornos Protectores y Territorios Seguros.</t>
  </si>
  <si>
    <t>(Sumatoria de personas entre 27 a 59 años orientadas en procesos de Prevenciónde Violencia  Intrafamiliar/ Total de personas  entre 27 y 59 años que inician el proceso de violencia Intrafamiliar) x 100</t>
  </si>
  <si>
    <t xml:space="preserve">Porcentaje de personas adultas ( 27 a 59 años)  de las entidades distritales y personas de la sociedad civil  capacitadas en los procesos de Prevención de Violencia Intrafamiliar y Sexual de la Estrategia Entornos Protectores y Territorios Seguros.
</t>
  </si>
  <si>
    <t>(Sumatoria de personas adultas  (27 a 59 años) capacitadas  en procesos de Prevenciónde Violencia  Intrafamiliar/ Total de personas  entre 27 y 59 años que inician el proceso de violencia Intrafamiliar) x 100</t>
  </si>
  <si>
    <t xml:space="preserve">
 Porcentaje de órdenes de atención y protección a personas adultas (27 a 59 años) víctimas de violencias al interior de las familias atendidas</t>
  </si>
  <si>
    <t xml:space="preserve">
Número de órdenes de atención y protección a personas adultas (27 a 59 años) víctimas de violencias al interior de las familias atendidas / Número de órdenes por violencia intrafamiliar presentados por personas adultas (27 a 59 años) atendidas x 100</t>
  </si>
  <si>
    <t>Sin definir</t>
  </si>
  <si>
    <t>Gestion de  los recursos  disponibles para la Interventoría del Régimen Subsidiado de acuerdo a la normatividad vigente. (Ley 1438/2011 - Art. 119).</t>
  </si>
  <si>
    <t xml:space="preserve">Gestion para  la atencion en salud que demande la Población Pobre No Asegurada - PPNA a través de la contratación con red publica distrital. 
</t>
  </si>
  <si>
    <t>Gestion para  la atencion en salud que demande la Población Pobre No Asegurada - PPNA, Vinculado a través de la contratación con la red  complementaria contratada.</t>
  </si>
  <si>
    <t>Gestion para  la atencion en salud de servicios electivos, Salud mental y de urgencias  que demande la Población Pobre No Asegurada (PPNA)  - Vinculados, a través de la solicitud  a los prestadores no contratados.</t>
  </si>
  <si>
    <t>Financiamiento de las atenciones en salud NO POS para la población de Régimen Subsidiado  a cargo de la Entidad Territorial en la red contratada y No contratada.</t>
  </si>
  <si>
    <t>Contribución con la financiación del copago o cuota de recuperación de las atenciones realizadas a la población de 1 a 5 años, mayores de 65 años, afiliada al régimen subsidiado, en niveles 1 y 2 de SISBEN, por Gratuidad en Salud,  de acuerdo con la  normatividad vigente.</t>
  </si>
  <si>
    <t>Seguimiento o auditoria a la ejecución de los contratos con la Red Publica Distrital</t>
  </si>
  <si>
    <t xml:space="preserve">4,1 Diseño e implementación de acciones que hacen parte de la estrategia encaminada al desarrollo de mejores prácticas en salud oral en las personas del Distrito Capital. </t>
  </si>
  <si>
    <t>Número de espacios de vida cotidiana del PSPIC con lineamientos actualizados con estrategias de seguimiento a mejores prácticas en salud oral de los usuarios abordados / No. total de espacios de vida cotidiana  del PSPIC a través de los cuales se ejecutan las estrategias de salud oral X 100</t>
  </si>
  <si>
    <t>No de acciones de información y comunicación  ejecutadas / No de acciones de información y comunicación planeadas * 100</t>
  </si>
  <si>
    <t>No. de actividades de diseño e implementación realizadas/No de actividades de diseño e implementación planeadas para el año 2019</t>
  </si>
  <si>
    <t>Desarrollar estrategias que permitan el goce efectivo de los derechos sciales
(salud, educación, alimentación y nutrición, recreación y deporte) y económicos
(seguridad económica y trabajo digno y decente) de las y los adultos de Bogotá, DC, a
través de la generación de oportunidades para lograr una vida autónoma y plena.</t>
  </si>
  <si>
    <t>Total de individuos intervenidos en espacios de vida cotidiana que fueron canalizados por riesgo de eventos prioritarios en Salud Mental / Total de individuos identificados con riesgo  de eventos prioritarios en Salud Mental en espacios de vida cotidiana que fueron  identificados * 100</t>
  </si>
  <si>
    <t>Numero de acciones colectivas dirigidas a organizaciones de personas viviendo con VIH  durante el mes  /Total de acciones colectivas  programadas  para la vigencia*100</t>
  </si>
  <si>
    <t>Numero de estrategias para el abordaje integral de una sexualidad placentera y libre de ITS, con énfasis en el acceso al tamizaje en VIH  durante el mes  /Total de estrategias de tamizaje  programadas  para la vigencia*100</t>
  </si>
  <si>
    <t xml:space="preserve">Número de IPS y EPS asesoradas/ Total de IPS EPS Programadas *100 </t>
  </si>
  <si>
    <t>Número de Sintomáticos Respiratorios Identificados y examinados/ Total de Sintomáticos respiratorios identificados* 100%</t>
  </si>
  <si>
    <t xml:space="preserve">Número de pacientes con inicio de tratamiento supervisado /Total de pacientes notificados *100% </t>
  </si>
  <si>
    <t>6.1 Asesoria y  asistencia técnica a las IPS y EPS con relación a la atención en Salud mental para  la implementación del modelo de atención AIS</t>
  </si>
  <si>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</si>
  <si>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Realizar un (1)  informe  anual con la información de las personas beneficiadas y que mejoran las condiciones de vida de la población adulta, adelantadas en la Secretaría Distrital del Hábitat</t>
  </si>
  <si>
    <t>Informe con la información de las personas beneficiadas y que mejoran las condiciones de vida de la población adulta, adelantadas en la Secretaría Distrital del Hábitat</t>
  </si>
  <si>
    <t>Porcentaje de  personas adultas formadas en temas de seguridad vial.</t>
  </si>
  <si>
    <t>146 - Seguridad y comportamientos para la movilidad</t>
  </si>
  <si>
    <t>Formar 600.000 personas en temas de seguridad vial.</t>
  </si>
  <si>
    <t>Realizar campañas macro de enseñanza en seguridad vial que incluya a las personas adultas(29 a 59 años).</t>
  </si>
  <si>
    <t>Realizar 12 campañas macro de enseñanza en seguridad vial .</t>
  </si>
  <si>
    <t xml:space="preserve">Porcentaje de Instituciones Educativas Distritales que ofrecen atención educativa formal a personas Adultas </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</si>
  <si>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</si>
  <si>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Porcentaje de estudiantes con implementación del ciclo I de educación para  adultos iletrados del Distrito, a través de modelos educativos flexibles diseñados específicamente para dicha población.</t>
  </si>
  <si>
    <t>(Número de estudiantes adultos atendidos  con implementación del ciclo I  / Número de estudiantes adultos matriculados en ciclo I) * 100%</t>
  </si>
  <si>
    <t>Porcentaje de estudiantes con implementación de metodologías educativas flexibles para la atención de población en condición de adulta, vulnerable y diversa.</t>
  </si>
  <si>
    <t>(Número de estudiantes adultos atendidos con implementación de metodologías educativas flexibles / Número de estudiantes adultos matriculados en metodologías educativas flexibles) * 100%</t>
  </si>
  <si>
    <t>Integrar 970 Personas a procesos de enlace social y seguimiento.</t>
  </si>
  <si>
    <t>Atender 17.500 personas por medio de la estrategia de abordaje en calle</t>
  </si>
  <si>
    <t>La actividad se cumplio al 100% en el año 2017.</t>
  </si>
  <si>
    <t xml:space="preserve">Actividad 1.1  Desarrollo de las acciones de competencia del sector salud en cumplimiento de los compromisos establecidos en los planes de acción de las políticas públicas distritales e inter sectoriales, incluyendo la activación de rutas integrales de atención en salud y las rutas intersectoriales.
</t>
  </si>
  <si>
    <t>$71,753,310</t>
  </si>
  <si>
    <t>$787,047,749</t>
  </si>
  <si>
    <t>$33,140,049</t>
  </si>
  <si>
    <t>$60,833,510</t>
  </si>
  <si>
    <t>Enero 1 de 2018</t>
  </si>
  <si>
    <t xml:space="preserve">$5.569.680.832 </t>
  </si>
  <si>
    <t xml:space="preserve"> $12.097.481.564</t>
  </si>
  <si>
    <t>N.D</t>
  </si>
  <si>
    <t>1.1</t>
  </si>
  <si>
    <t>1.2</t>
  </si>
  <si>
    <t xml:space="preserve">Gestion administrativa  para el giro de los recursos que financian el regimen subsidiado de acuerdo a  la Liquidación Mensual  de Afiliados-  LMA .
</t>
  </si>
  <si>
    <t>Gestion los  recursos de Inspección, vigilancia y control -  Superintendencia  Nacional de Salud (Ley 1438/2011 - Art. 119).</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</si>
  <si>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</si>
  <si>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</si>
  <si>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</si>
  <si>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</si>
  <si>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</si>
  <si>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</si>
  <si>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</si>
  <si>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</si>
  <si>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</si>
  <si>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</si>
  <si>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</si>
  <si>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</si>
  <si>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</si>
  <si>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</si>
  <si>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</si>
  <si>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</si>
  <si>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</si>
  <si>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</si>
  <si>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</si>
  <si>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</si>
  <si>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</si>
  <si>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</si>
  <si>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</si>
  <si>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</si>
  <si>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2.1</t>
  </si>
  <si>
    <t>2.2</t>
  </si>
  <si>
    <t>2.3</t>
  </si>
  <si>
    <t>2.4</t>
  </si>
  <si>
    <t>2.5</t>
  </si>
  <si>
    <t>2.10</t>
  </si>
  <si>
    <t>2.11</t>
  </si>
  <si>
    <t>5.3</t>
  </si>
  <si>
    <t>7.3</t>
  </si>
  <si>
    <t>8.1</t>
  </si>
  <si>
    <t>8.2</t>
  </si>
  <si>
    <t>8.3</t>
  </si>
  <si>
    <t>8.12</t>
  </si>
  <si>
    <t>9.8</t>
  </si>
  <si>
    <t>9.9</t>
  </si>
  <si>
    <t>2.12</t>
  </si>
  <si>
    <t>2.9</t>
  </si>
  <si>
    <t>3.1</t>
  </si>
  <si>
    <t>10.4</t>
  </si>
  <si>
    <t>10.5</t>
  </si>
  <si>
    <t>10.6</t>
  </si>
  <si>
    <t>10.7</t>
  </si>
  <si>
    <t>11.4</t>
  </si>
  <si>
    <t>11.3</t>
  </si>
  <si>
    <t>9.3</t>
  </si>
  <si>
    <t>9.4</t>
  </si>
  <si>
    <t>9.5</t>
  </si>
  <si>
    <t>9.2</t>
  </si>
  <si>
    <t>9.11</t>
  </si>
  <si>
    <t>9.12</t>
  </si>
  <si>
    <t>9.1</t>
  </si>
  <si>
    <t>9.14</t>
  </si>
  <si>
    <t>9.13</t>
  </si>
  <si>
    <t>8.11</t>
  </si>
  <si>
    <t>2.6</t>
  </si>
  <si>
    <t>2.7</t>
  </si>
  <si>
    <t>2.8</t>
  </si>
  <si>
    <t>4.1</t>
  </si>
  <si>
    <t>4.2</t>
  </si>
  <si>
    <t>4.3</t>
  </si>
  <si>
    <t>4.4</t>
  </si>
  <si>
    <t>7.1</t>
  </si>
  <si>
    <t>9.10</t>
  </si>
  <si>
    <t>10.1</t>
  </si>
  <si>
    <t>10.2</t>
  </si>
  <si>
    <t>10.3</t>
  </si>
  <si>
    <t>11.1</t>
  </si>
  <si>
    <t>11.2</t>
  </si>
  <si>
    <t>9.7</t>
  </si>
  <si>
    <t>9.6</t>
  </si>
  <si>
    <t>8.4</t>
  </si>
  <si>
    <t>8.5</t>
  </si>
  <si>
    <t>8.6</t>
  </si>
  <si>
    <t>8.7</t>
  </si>
  <si>
    <t>8.8</t>
  </si>
  <si>
    <t>8.9</t>
  </si>
  <si>
    <t>8.10</t>
  </si>
  <si>
    <t>6.1</t>
  </si>
  <si>
    <t>6.2</t>
  </si>
  <si>
    <t>6.3</t>
  </si>
  <si>
    <t>6.4</t>
  </si>
  <si>
    <t>6.5</t>
  </si>
  <si>
    <t>6.6</t>
  </si>
  <si>
    <t>No Aplica</t>
  </si>
  <si>
    <t>5.1</t>
  </si>
  <si>
    <t>5.2</t>
  </si>
  <si>
    <t>12.1</t>
  </si>
  <si>
    <t>No.</t>
  </si>
  <si>
    <t>Formar 23.585 Ciudadanos en los procesos de participación</t>
  </si>
  <si>
    <t xml:space="preserve">No aplica </t>
  </si>
  <si>
    <t>$53.344.440.855.</t>
  </si>
  <si>
    <t xml:space="preserve">
$46.852.000</t>
  </si>
  <si>
    <t>$1.013.352.55</t>
  </si>
  <si>
    <t>Sin reporte</t>
  </si>
  <si>
    <t>DIMENSION</t>
  </si>
  <si>
    <t>El presupuesto contemplado para las metas del proyecto de inversión 981 es global para la atención a todos los grupos poblacionales atendidos desde la SDA, por lo que no es posible identificar un rubro  presupuestal para la atención de la población adulta presente en el D.C durante el año 2019</t>
  </si>
  <si>
    <t>Representar 726 casos jurídicamente, de violencias contra las mujeres en el Distrito Capital</t>
  </si>
  <si>
    <t xml:space="preserve">Estudio de interseccionalidad de la Política Pública para la garantía de derechos de las personas LGBTI, que integre las categorías por grupo etarIo y situación de vulnerabilidad </t>
  </si>
  <si>
    <t>La actividad se cumplio al 100% en el año 2018</t>
  </si>
  <si>
    <t xml:space="preserve">100%
</t>
  </si>
  <si>
    <t>.</t>
  </si>
  <si>
    <t>Meta pproyectada para cumplir hasta el 2020</t>
  </si>
  <si>
    <t>Estudio de interseccionalidad de la Política Pública para la garantía de derechos de las personas LGBTI que integre las categorías por grupo etario y situación de vulnerabilidad realizados/Nùmero de estudios de interseccionalidad de la PPLGBTI que integre las categorías por grupo etàreo y situaciòn de vulnerabilidad programados*100</t>
  </si>
  <si>
    <t>Proyecto</t>
  </si>
  <si>
    <t>Por definir</t>
  </si>
  <si>
    <t xml:space="preserve">
Por definir</t>
  </si>
  <si>
    <t>PLAN DE DESARROLLO DISTRITAL - UN NUEVO CONTRATO SOCIAL Y AMBIENTAL PARA LA BOGOTÁ DEL SIGLO XXI</t>
  </si>
  <si>
    <t>Propósito de ciudad</t>
  </si>
  <si>
    <t>Programas Generales</t>
  </si>
  <si>
    <t xml:space="preserve">Nombre del Proyecto
 (si Aplica)
</t>
  </si>
  <si>
    <t xml:space="preserve">Presupuesto ejecutado acumulado 
</t>
  </si>
  <si>
    <t>CRITERIOS</t>
  </si>
  <si>
    <t>Es una acción recurrente en pro de garantía de derechos?</t>
  </si>
  <si>
    <t>El bien o servicio provisto por el Estado logro la materialización de uno o varios derechos?</t>
  </si>
  <si>
    <t>Cuál(es) derecho(s)?</t>
  </si>
  <si>
    <t xml:space="preserve">Se requiere que la acción continúe su implementación? </t>
  </si>
  <si>
    <t>La acción se debe rediseñar para que continúe?</t>
  </si>
  <si>
    <t>Plantéela la nueva acción.</t>
  </si>
  <si>
    <t>MATRIZ DE ANÁLISIS DE ACCIONES DEL PLAN  DE ACCIÓN DE LA POLITICA PÚBLICA DE Y PARA LA ADULTEZ</t>
  </si>
  <si>
    <t>Ampliación de Tiempos de ejecución de la acción</t>
  </si>
  <si>
    <t>Logros de ciudad</t>
  </si>
  <si>
    <t>Metas</t>
  </si>
  <si>
    <t>PLAN DE DESARROLLO DISTRITAL 
Bogota para vivir mejor</t>
  </si>
  <si>
    <t>PRESUPUESTO ASOCIADO
Identificación Fuente de Financiación</t>
  </si>
  <si>
    <t>PRESUPUESTO ASOCIADO - Identificación Fuente de Financiación</t>
  </si>
  <si>
    <t>% de Avance Indicador año 2020 
Segundo semestre</t>
  </si>
  <si>
    <t>Resultado indicador año 2020 
Segundo semestre</t>
  </si>
  <si>
    <t>Meta año 2020
Segundo semestre</t>
  </si>
  <si>
    <t>Indicador por acción de política</t>
  </si>
  <si>
    <t>Seguimiento indicador</t>
  </si>
  <si>
    <t>Acciones priorizadas segundo semestre 2020</t>
  </si>
  <si>
    <t>Nombre
Indicador 
Segndo semestre
2020</t>
  </si>
  <si>
    <t>SI</t>
  </si>
  <si>
    <r>
      <t>S</t>
    </r>
    <r>
      <rPr>
        <sz val="10"/>
        <color theme="1"/>
        <rFont val="Imprint MT Shadow"/>
        <family val="5"/>
      </rPr>
      <t>I</t>
    </r>
  </si>
  <si>
    <t>NO</t>
  </si>
  <si>
    <t>Derecho de protección, integridad personal, derecho a la vida y a vivir una vida libre de violencias.</t>
  </si>
  <si>
    <t>NO APLICA</t>
  </si>
  <si>
    <t>Se aportó al derecho para el uso y disfrute del espacio público, a través de actividades al aire libre, talleres lúdico-pedagógicos, salidas, cine foros, teatro foros, performance, entre otras metodologías alternativas diseñadas para la transformación der imaginarios y representaciones sociales frente a las personas de los sectores LGBTI.</t>
  </si>
  <si>
    <t xml:space="preserve">Se favoreció el derecho a la participación y capacitación para las y los servidores públicos del sector público, en procesos de formación en atención diferencial por orientación sexual e identidad de género, el que contribuyó a la disminución de situaciones de exclusión y discriminación en la ciudad. </t>
  </si>
  <si>
    <t>Esta acción respondió a una meta del proyecto de inversión 1101: Distrito Diverso, y finalizó el 31 de mayo de 2020 con un cumplimiento del 100%.
La acción no cuenta con meta asociada en el Proyecto de Inversión 7756: Compromiso Social por la Diversidad en Bogotá, por lo tal motivo, no continuará su implementación.</t>
  </si>
  <si>
    <t>Esta acción respondió a una meta del proyecto de inversión 1101: Distrito Diverso, y finalizó el 31 de mayo de 2020 con un cumplimiento del 100%.
La acción no cuenta con meta asociada en el Proyecto de Inversión 7756: Compromiso Social por la Diversidad en Bogotá, por lo tal motivo no continúa su implementación.</t>
  </si>
  <si>
    <t>El Derecho que tienen las personas a acceder a los servicios sociales con calidad, calidez y con enfoque diferencial.
Derecho al libre desarrollo de la personalidad y a vivir una vida libre de violencias.</t>
  </si>
  <si>
    <t>Brindar atención a personas adultas (29-59 años) de los sectores LGBTI, sus familias y redes de apoyo desde los servicios sociales de la subdirección para asuntos LGBTI, y la Estrategia Territorial Integral Social.</t>
  </si>
  <si>
    <t xml:space="preserve">La Subdirección para Asuntos LGBTI de la Secretaria Distrital cuenta con dos servicios sociales recurrentes; Atención Integral a la Diversidad Sexual y De Géneros y Unidad Contra la Discriminación, los cuales funcionan como la respuesta institucional y territorializada de las políticas sociales, en este caso, de la Política Pública para la Garantía Plena de Derechos de Lesbianas, Gays, Bisexuales y Transgeneristas. Estos servicios sociales ofertan: asesorías y acompañamiento psicosocial, fortalecimiento a organizaciones sociales y redes de apoyo,  desarrollo y fortalecimiento de capacidades ciudadanas y ocupacionales,  orientación y referenciación a ofertas de servicios sociales, así mismo, asesorías jurídicas en la protección y el restablecimiento de derechos como la articulación y seguimiento a la actuación de entidades públicas, en el proceso de protección y garantía de derechos. </t>
  </si>
  <si>
    <t xml:space="preserve">La estrategia de prevención del fenómeno de habitabilidad en calle se encuentra en etapa de rediseño y armonización con el nuevo plan de desarrollo en el marco de la implementación del proyecto de inversión 7757: Implementación de  estrategias y servicios integrales para el abordaje del fenómeno de habitabilidad en calle, por otro lado, los procesos de desarrollo de capacidades para la prevención del fenómeno se suspendieron a causa de la emergencia socio sanitaria generada por la pandemia desde el mes de marzo por consiguiente se suspendió la participación de población adulta en la estrategia.
</t>
  </si>
  <si>
    <t>Los servicios asociados a los procesos de enlace social y seguimiento se encuentran en una etapa de rediseño y armonización con el nuevo plan de desarrollo distrital y la ejecución del proyecto de inversión 7757: Implementación de  estrategias y servicios integrales para el abordaje del fenómeno de habitabilidad en calle, constituyendo un eje transversal del proyecto de inversión.</t>
  </si>
  <si>
    <t>Derecho a la igualdad y no discriminación, vivir una vida libre de violencias, a la participación.</t>
  </si>
  <si>
    <t>Derecho a la igualdad y no discriminación,  educación, seguridad económica en términos de vincular a la población a la oferta del distrito para el acceso a oportunidades laborales y de generación de ingresos.</t>
  </si>
  <si>
    <t>Derecho a la  igualdad y no discriminación, alimentación y nutrición.</t>
  </si>
  <si>
    <t>Derecho a la  igualdad y no discriminación, alimentación y nutrición, identificación,  educación,  seguridad económica en términos de vincular a la población a la oferta del distrito para el acceso a oportunidades laborales y de generación de ingresos.</t>
  </si>
  <si>
    <t>Esta acción se recoge en la acción rediseñada: "Atender a personas adultas habitantes de calles y en riesgo de estarlo, para  la mitigación de riesgos y daños asociados al fenómeno de habitabilidad en calle", citada en la columna anterior por cuanto reune la totalidad de personas adultas habitantes de calle atendidas en los servicios sociales de la subdirección para la adultez.</t>
  </si>
  <si>
    <t>Lilian Andrea Melo</t>
  </si>
  <si>
    <t>lmelom@sdis.gov.co</t>
  </si>
  <si>
    <t xml:space="preserve">Atender a personas adultas habitantes de calle a través de la estrategia móvil de abordaje en calle.
</t>
  </si>
  <si>
    <t>Atender a personas adultas habitantes de calle a través de la estrategia móvil de abordaje en calle.</t>
  </si>
  <si>
    <t xml:space="preserve">Hacer un nuevo contrato social con igualdad de oportunidades para la inclusión social, productiva y política 
</t>
  </si>
  <si>
    <t>Reducir la pobreza monetaria, multidimensional y la feminización de la pobreza</t>
  </si>
  <si>
    <t>Movilidad social integral</t>
  </si>
  <si>
    <t xml:space="preserve">Implementar una estrategia móvil de abordaje en calle dirigida a ciudadanos y ciudadanas habitantes de calle acorde al contexto social y sanitario de la emergencia.
</t>
  </si>
  <si>
    <t>Implementación de  estrategias y servicios integrales para el abordaje del fenómeno de habitabilidad en calle</t>
  </si>
  <si>
    <t xml:space="preserve">Realizar 17.000 atenciones  a ciudadanos y ciudadanas habitantes de calle a través de la estrategia móvil de abordaje en calle.
</t>
  </si>
  <si>
    <t xml:space="preserve">Incrementar en 825 cupos la atención integral de ciudadanas y ciudadanos  habitantes de calle en los  servicios sociales que  tiene la Secretaría Distrital de Integración Social dispuestos para su atención, que considere los impactos sociales y sanitarios de la emergencia
</t>
  </si>
  <si>
    <t>Atender integralmente a personas adultas habitantes de calle y en riesgo de estarlo en los servicios sociales que tiene la Secretaría Distrital de Integración Social dispuestos para su atención.</t>
  </si>
  <si>
    <t>Porcentaje de personas adultas habitantes de calle atendidas a través de la estrategia móvil</t>
  </si>
  <si>
    <t>Porcentaje de personas adultas habitantes de calle y en riesgo de estarlo atendidas en los servicios sociales que tiene la Secretaría Distrital de Integración Social dispuestos para su atención.</t>
  </si>
  <si>
    <t>El presupuesto programado (columna AZ) corresponde al presupuesto global de la meta del proyecto de inversión.</t>
  </si>
  <si>
    <t>jhj</t>
  </si>
  <si>
    <t>Ambiente sano</t>
  </si>
  <si>
    <t>Lilian Andrea Melo Melo</t>
  </si>
  <si>
    <t>Edgar Ismar Delgado Tóbon</t>
  </si>
  <si>
    <t>edgar.delgado@sda.gov.co</t>
  </si>
  <si>
    <t>Vincular  personas adultas (29 a 59 años) en acciones de educación ambiental.</t>
  </si>
  <si>
    <t>Hacer un nuevo contrato social con igualdad de oportunidades para la inclusión social, productiva
y política</t>
  </si>
  <si>
    <t>Transformación cultural para la conciencia ambiental y el cuidado de la fauna doméstica</t>
  </si>
  <si>
    <t>Transformación cultural ambiental a partir de estrategias de educación, participación y comunicación
en Bogotá</t>
  </si>
  <si>
    <t>2.671.000.000</t>
  </si>
  <si>
    <t>* Esta meta de proyecto de inversión, no hace diferenciación por temáticas o por grupos poblacionales.</t>
  </si>
  <si>
    <t>Vincular 3.500.000 personas a las estrategias de cultura ciudadana, participación, educación ambiental y protección animal, con enfoque territorial, diferencial y de género.</t>
  </si>
  <si>
    <t>Derecho a la vida cultural y artística</t>
  </si>
  <si>
    <t>Fortalecer por medio de los procesos artísticos actividades que integren a los adultos y generen procesos de reactivación social en el marco de esta emergencia sanitaria.</t>
  </si>
  <si>
    <t>Se suprime esta acción y se consolida como una sola (ver cerla T55)</t>
  </si>
  <si>
    <t>Astrid Liliana Angulo</t>
  </si>
  <si>
    <t>astrid.angulo@idartes.gov.co</t>
  </si>
  <si>
    <t>01 Hacer un nuevo contrato social con igualdad de oportunidades para la inclusión social, productiva y política</t>
  </si>
  <si>
    <t>21 Creación y vida cotidiana: Apropiación ciudadana del arte, la cultura y el patrimonio, para la democracia cultural</t>
  </si>
  <si>
    <t>Formular 21 estrategias de transferencia de conocimiento que permitan fomentar, apoyar y fortalecer las manifestaciones artísticas, intercambio de experiencias y encuentros entre pares</t>
  </si>
  <si>
    <t>Fortalecimiento a las Artes, territorios y cotidianidades</t>
  </si>
  <si>
    <t>Realizar 8.580 Actividades de circulación artística y cultural</t>
  </si>
  <si>
    <t>Porcentaje de acciones de fortalecimiento realizadas</t>
  </si>
  <si>
    <t>El aseguramiento en salud aporta a la garantia del derecho en salud.</t>
  </si>
  <si>
    <t xml:space="preserve">Desde el Plan Territorial de Salud 2020-2024, se cuentan con metas y actividades en relación al aseguramiento universal en salud, sin embargo no se incluye en las acciones proyectadas para el segundo semestre de 2020, porque como la población objetivo  son los ciudadanos de Bogotá, se presentan dificultades para reportar información cuantitativa y cualitativa para la población adulta. </t>
  </si>
  <si>
    <t>La acción continúa desde la meta "A 2024  conseguir una cobertura del  95% o más el aseguramiento de la población al SGSSS en el Distrito Capital. (Con base en Censo DANE 2018)",  sin embargo es importante aclarar que el aseguramiento en salud es universal que beneficia a toda la población de la ciudad.</t>
  </si>
  <si>
    <t>NO  
No se continúa con la acción desde el plan de acción de la Politica de y para la adultez. 2011-2044.</t>
  </si>
  <si>
    <t>Acción administrativa de procesos internos de la Secretaría de Salud, en la formulación del Plan Territorial de Salud 2020-2024 no se contemplo su continuación.</t>
  </si>
  <si>
    <t xml:space="preserve">La actividad se cumplio al 100% en el año 2017. </t>
  </si>
  <si>
    <t xml:space="preserve">Dado ajustes tecnicos en las actividades del Plan territorial de salud, se da cumplimiento a las accciones en el 2017. </t>
  </si>
  <si>
    <t>Derecho a la salud</t>
  </si>
  <si>
    <t>Carol Melo T</t>
  </si>
  <si>
    <t>cmelo@sdis.gov.co</t>
  </si>
  <si>
    <t>Brindar atención a  personas adultas (29-59 años) de los sectores LGBTI, sus familias y redes de apoyo desde los servicios sociales de la subdirección para asuntos LGBTI, y la Estrategia Territorial Integral Social</t>
  </si>
  <si>
    <t>Porcentaje de personas adultas  atendidas mediante los servicios sociales de la subdirección para asuntos LGBTI, y la Estrategia Territorial Integral Social</t>
  </si>
  <si>
    <t>1. Hacer un nuevo contrato social con igualdad de oportunidades para la inclusión social, productiva y política</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</si>
  <si>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</si>
  <si>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Sistema Distrital de Cuidado</t>
  </si>
  <si>
    <t>Fortalecer la implementación de la Política Pública LGBTI a través de la puesta en marcha de 2 nuevos centros comunitarios LGBTI con enfoque territorial para la prestación de servicios sociales bajo modelos flexibles de atención integral en el marco de la PPLGBTI.</t>
  </si>
  <si>
    <t>Compromiso Social por la Diversidad en Bogotá</t>
  </si>
  <si>
    <t>Meta 5: Brindar atención a 16.000 personas de los sectores LGBTI, sus familias y redes de apoyo desde los servicios sociales de la subdirección para asuntos LGBTI,  y La Estrategia Territorial Integral Social</t>
  </si>
  <si>
    <t>El presupuesto es global y corresponde a la meta del proyecto de inversión.</t>
  </si>
  <si>
    <t>Derechos a la seguridad económica
Derecho al trabajo digno y decentre</t>
  </si>
  <si>
    <t>Desarrollar y/o fortalecer capacidades y habilidades a personas adultas (29 a 59 años) en temas de emprendimiento y desarrollo empresarial</t>
  </si>
  <si>
    <t>Se ajusta la redacción de la acción con el fin de guardar coherencia con el actual plan de desarrollo distrital</t>
  </si>
  <si>
    <t>Formar  personas adultas (29 a 59 años) en nuevas competencias y/o habilidades para el trabajo.</t>
  </si>
  <si>
    <t xml:space="preserve"> Se unifican las acciones 9.5 y 9.11 en un solo componente de formación en el marco de la Ruta de Empleo de la Agencia de Intermediación Laboral y con el fin de guardar coherencia con el plan de desarrollo actual.</t>
  </si>
  <si>
    <t>Se mantiene la acción para segundo semetre de 2020.</t>
  </si>
  <si>
    <t>Remitir personas adultas (29 a 59 años) laboralmente a través de los diferentes procesos de intermediación de la Subdirección de Empleo y Formación.</t>
  </si>
  <si>
    <t xml:space="preserve">Se unifican las acciones 9.13 y 9.14 en un solo componente de remisión y vinculación en el marco de la Ruta de Empleo de la Agencia de Intermediación Laboral, y con el fin de guardar coherencia con el plan de desarrollo actual, </t>
  </si>
  <si>
    <t>Carlos Alberto Sànchez Retiz</t>
  </si>
  <si>
    <t>369 37 77 Ext 174</t>
  </si>
  <si>
    <t>casanchez@desarrolloeconomico.gov.co</t>
  </si>
  <si>
    <t>Hacer un nuevo contrato social con igualdad de oportunidades para la inclusión social, productiva y política.</t>
  </si>
  <si>
    <t>Aumentar la inclusión productiva y el acceso a las economías de aglomeración con emprendimiento y empleabilidad con enfoque poblacional-diferencial, territorial y de género</t>
  </si>
  <si>
    <t>Cierre de brechas para la inclusión productiva urbano rural</t>
  </si>
  <si>
    <t>Desarrollar habilidades financieras y herramientas digitales para mejoras de procesos y comercio electrónico a al menos 72.900 empresarios y emprendedores, micro y pequeñas empresas, negocios, pequeños comercios y/o unidades productivas aglomeradas y/o emprendimientos por subsistencia formales e informales con especial énfasis en sectores afectados por la emergencia, mujeres y jóvenes,plazas de mercado distritales, atendiendo un enfoque de género, diferencial, territorial, de cultura ciudadana y de participación, teniendo en cuenta acciones afirmativas. Con un mínimo del 20% de la oferta será destinada a jóvenes.</t>
  </si>
  <si>
    <t>Fortalecimiento del crecimiento empresarial en los emprendedores y las mipymes de Bogotá</t>
  </si>
  <si>
    <t>Desarrollar habilidades digitales a 29.160 beneficiarios entre emprendedores, empresarios y/o unidades productivas de micro, pequeña o mediana empresa, negocios, pequeños comercios, unidades productivas aglomeradas y/o emprendimientos por subsistencia, a través de estrategias, programas, proyectos y acciones, con especial énfasis en sectores afectados por la emergencia, mujeres y jóvenes, con enfoque y acciones afirmativas, durante la ejecución del proyecto.</t>
  </si>
  <si>
    <t>El presupuesto corresponde al global programado para la meta, por lo cual la acción no tiene un presupuesto específico programado para ésta acción.</t>
  </si>
  <si>
    <t>Flor Elba Hernández Moreno</t>
  </si>
  <si>
    <t>fhernandezm@desarrolloeconomico.gov.co</t>
  </si>
  <si>
    <t xml:space="preserve">Andres Hernando Rodriguez
Diana Lucia Patron 
</t>
  </si>
  <si>
    <t xml:space="preserve">3134635141
3188603630
</t>
  </si>
  <si>
    <t>ahrodriguez@desarrolloeconomico.gov.co 
dpatron@desarrolloeconomico.gov.co</t>
  </si>
  <si>
    <t>Promover aglomeraciones productivas y sectores de alto impacto con visión de largo plazo en Bogotá región</t>
  </si>
  <si>
    <t>Bogotá región emprendedora e innovadora</t>
  </si>
  <si>
    <t xml:space="preserve">Actualizar la Política Pública de Desarrrollo Económico, ante la nueva situación económica y social de la ciudad, inlcuyendo emprendimiento, tecnologia e innovación como pilar de desarrollo.  </t>
  </si>
  <si>
    <t>Fortalecer el entorno económico de los emprendimientos de alto impacto y las Mipymes, frente a la emergencia sanitaria en Bogotá</t>
  </si>
  <si>
    <t>Apoyar 6.500 unidades productivas en sus diferentes etapas de formalización</t>
  </si>
  <si>
    <t>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t>
  </si>
  <si>
    <t>Mejoramiento del empleo incluyente y pertinente en Bogotá</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</si>
  <si>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</si>
  <si>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Se unifican las acciones 9.13 y 9.14 en un solo componente de remisión y vinculación en el marco de la Ruta de Empleo de la Agencia de Intermediación Laboral, y con el fin de guardar coherencia con el plan de desarrollo actual.</t>
  </si>
  <si>
    <t>Si</t>
  </si>
  <si>
    <t>Realizar acompañamiento pedagógico, didáctico y curricular a docentes y directivos docentes de las instituciones educativas distritales, en la atención educativa  a la poblacion adulta desde el enfoque diferencial en el marco de las estrategias educativas flexibles.</t>
  </si>
  <si>
    <t xml:space="preserve">La acción se mantiene en el nuevo plan de Desarrollo UNCSA y se ajusta la redacción porque los adultos estudian en jornada nocturna y de fin de semana, entre otras estrategias educativas. </t>
  </si>
  <si>
    <t>Ofrecer atención educativa formal a personas adultas en el marco de las estrategias educativas flexibles con enfoque diferencial.</t>
  </si>
  <si>
    <t>La acción se mantiene en el nuevo plan de Desarrollo UNCSA y se ajusta la redacción porque en ésta se ofrecen diversas estrategias diferenciales para la población.</t>
  </si>
  <si>
    <t>Esta acción se articula con las Acciones 1 y 2 porque este ejercicio pedagógico tiene respuesta educativa en las jornadas ncturnas, de fin de semana y en los difefrentes puntos de atención, en el marco de las estrategias educativas flexibles.</t>
  </si>
  <si>
    <t>La acción se mantiene en el nuevo plan de Desarrollo UNCSA</t>
  </si>
  <si>
    <t>Virginia Torres - Directora  Inclusión
Liliana Palacios - Dirección Inclsuión
Juan Sebastián Conteras - Jefe Oficina Asesora de Planeación
Stella Penagos C.</t>
  </si>
  <si>
    <t>3241000
3241000
3241000</t>
  </si>
  <si>
    <t>vtorresm1@educacionbogota.gov.co
lpalacios@educacionbogota.gov.co
jscontreras@educacionbogota.gov.co
cpenagos@educacionbogota.gov.co</t>
  </si>
  <si>
    <t>Virginia Torres - Directora de Inclusión
Liliana Palacios - Dirección de Inclsuión
Juan Sebastián Conteras - Jefe Oficina Asesora de Planeación
Stella Penagos C.</t>
  </si>
  <si>
    <t>Olga Rodríguez - Directora de Cobertura
Sandar Rincón _ Dirección Cobertura
Juan Sebastián Conteras - Jefe OficinaAsesora de Planeación
Stella Penagos C. Planeación</t>
  </si>
  <si>
    <t>orodriguezl@educacionbogota.gov.co
srincon@educacionbogota.gov.co
jscontreras@educacionbogota.gov.co
cpenagos@educacionbogota.gov.co</t>
  </si>
  <si>
    <t>1 - Hacer un nuevo contrato social con igualdad de oportunidades para la inclusión social, productiva y política.</t>
  </si>
  <si>
    <t>5 - Cerrar las brechas DIGITALES, de cobertura, calidad y competencias a lo largo del ciclo de la formación integral, desde primera infancia hasta la educación superior y continua para la vida.</t>
  </si>
  <si>
    <t>14 - Formación integral: más y mejor tiempo en los colegios</t>
  </si>
  <si>
    <t>98 -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</si>
  <si>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 xml:space="preserve"> Fortalecimiento de la política de educación inclusiva para poblaciones y grupos  de especial protección constitucional de Bogotá D.C.</t>
  </si>
  <si>
    <t>100% de colegios públicos distritales</t>
  </si>
  <si>
    <t>El proyecto fue formulado y aprobado en el mes de junio por el proceso de armonización. En julio apenas se inició la ejecución, pero aún no se cuenta con reportes de ejecución.</t>
  </si>
  <si>
    <t>Estab acción se articua a la acción 3 por tanto, se elimina la accción 3. 
El proyecto fue formulado y aprobado en el mes de junio por el proceso de armonización. En julio apenas se inició la ejecución, pero aún no se cuenta con reportes de ejecución.</t>
  </si>
  <si>
    <t>Esta acción se articula con las Acciones 1 y 2 porque este ejercicio pedagógico tiene respuesta educativa en las jornadas ncturnas, de fin de semana y en los diferentes puntos de atención, en el marco de las estrategias educativas flexibles.</t>
  </si>
  <si>
    <t>13- Educación para todos y todas: acceso y permanencia con equidad y énfasis en educación rural</t>
  </si>
  <si>
    <t>95 -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</si>
  <si>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Servicio educativo de Cobertura con Equidad en Bogotá D.C.</t>
  </si>
  <si>
    <t xml:space="preserve">SI </t>
  </si>
  <si>
    <t xml:space="preserve">El derecho a la participación </t>
  </si>
  <si>
    <t>Derecho a la participación</t>
  </si>
  <si>
    <t>Asesorar técnicamente a organizaciones sociales que tengan incluidas personas adultas (29 a 59 años), bajo la Estrategia de Fortalecimiento</t>
  </si>
  <si>
    <r>
      <t>Debido a las nuevas metas plan de desarrollo y el nuevo proyecto de inversión 7687, se hace necesario actualizar la acción para poder darle seguimiento. Por ello se propone que la acción se formule de la siguiente manera: "</t>
    </r>
    <r>
      <rPr>
        <i/>
        <sz val="10"/>
        <color theme="1"/>
        <rFont val="Calibri Light"/>
        <family val="2"/>
        <scheme val="major"/>
      </rPr>
      <t>Asesorar técnicamente a organizaciones sociales que tengan incluidas personas adultas (29 a 59 años), bajo la Estrategia de Fortalecimient</t>
    </r>
    <r>
      <rPr>
        <sz val="10"/>
        <color theme="1"/>
        <rFont val="Calibri Light"/>
        <family val="2"/>
        <scheme val="major"/>
      </rPr>
      <t>o". Dentro de dicha estrategia se incluye todos los grupos poblacionales.</t>
    </r>
  </si>
  <si>
    <t>Derecho a la participación
Derecho al libre desarrollo de la personalidad, dentro del cual se pueden desenvolver como líderes comunales
Derecho a la organización</t>
  </si>
  <si>
    <t>Fortalecer a 7884 Organizaciones Comunales de primer y segundo grado y de Propiedad Horizontal en el distrito capital</t>
  </si>
  <si>
    <t>Debido a las nuevas metas plan de desarrollo y el nuevo proyecto de inversión 7685, se hace necesario actualizar la acción para poder darle seguimiento. En ese sentido, para la vigencia Julio 2020 a junio 2023 las organizaciones comunales de segundo grado serán fortalecidas junto con las de primer grado y  las rganizaciones de propiedad horizontal en una sola meta. De esta manera, se sugiere que la acción se formule de la siguiente manera: "Fortalecer a organizaciones Comunales de primer y segundo grado y de propiedad horizontal en el Distrito Capital". Dentro de dicha estrategia se incluye todos los grupos poblacionales.  Adicionalmente, la acción contempla nuevas estrategias de fortalecimiento a través de medios virtuales, teniendo en cuenta las nuevas condiciones derivadas de la emergencia sucitada a raíz del covid 19.</t>
  </si>
  <si>
    <t>Maria Paula Armenta</t>
  </si>
  <si>
    <t>marmenta@participacionbogota.gov.co</t>
  </si>
  <si>
    <t>Ana María Almario</t>
  </si>
  <si>
    <t>2417900
ext. 2984</t>
  </si>
  <si>
    <t>aalmario@participacionbogota.gov.co</t>
  </si>
  <si>
    <t>JOSE SILVINO GONZALEZ</t>
  </si>
  <si>
    <t>jgonzalez@participacionbogota.gov.co</t>
  </si>
  <si>
    <t>Número de organizaciones sociales asesoradas técnicamente bajo la Estrategia de Participación</t>
  </si>
  <si>
    <t>Realizar acciones de fortalecimiento a las Organizaciones Comunales  de primer y segundo grado y de Propiedad Horizontal</t>
  </si>
  <si>
    <t>Número de Organizaciones Comunales de primer y segundo grado y de Propiedad Horizontal en el Distrito Capital, fortalecidas</t>
  </si>
  <si>
    <t>5 - Construir Bogotá Región con gobierno abierto, transparente y ciudadanía consciente.</t>
  </si>
  <si>
    <t>Posicionar al Gobierno Abierto de Bogotá-GABO como una nueva forma de gobernanza que reduce el riesgo de corrupción e incrementa el control ciudadano del gobierno.</t>
  </si>
  <si>
    <t>51 - Gobierno Abierto</t>
  </si>
  <si>
    <t>Implementar la Escuela de Formación ciudadana Distrital</t>
  </si>
  <si>
    <t>Fortalecimiento de las capacidades democráticas de la ciudadanía para la participación incidente y la
gobernanza, con enfoque de innovación social, en Bogotá.</t>
  </si>
  <si>
    <t>Formar a 100.000 ciudadanos en la modalidad presencial y virtual para el fortalecimiento de capacidades
democráticas en la ciudadanía</t>
  </si>
  <si>
    <t xml:space="preserve">1. La importancia relativa de la acción (%) corresponde al valor que le asignó el rector de la política en el Plan de Acción 2017. 
2. El porcentaje de presupuesto programado para la acción específica es indeterminado debido a que no es posible calcular el porcentaje por grupos poblacionales, ya que son acciones dirigidas a todos los ciudadanos
3. Hasta la fecha se tiene sólo definido el presupuesto programado, puesto que su ejecución empezará el primero de julio de 2020. Una vez finalice el segundo semestre se tendrá el dato del presupuesto ejecutado, el porcentaje de la acción y los avances de la meta. </t>
  </si>
  <si>
    <t>Implementar una (1) estrategia para fortalecer a las organizaciones sociales, comunitarias, de propiedad horizontal y comunales, y las  instancias de participación.</t>
  </si>
  <si>
    <t>Fortalecimiento  a las Organizaciones Sociales y Comunitarias para una participación ciudadana informada e incidente con enfoque diferencial en el distrito capital. Bogotá</t>
  </si>
  <si>
    <t>Asesorar técnicamente a 900 organizaciones sociales y medios comunitarios y alternativos en el Distrito Capital</t>
  </si>
  <si>
    <t xml:space="preserve">1. La importancia relativa de la acción (%) corresponde al valor que le asignó el rector de la política en el Plan de Acción 2017
2. El porcentaje de presupuesto programado para la acción específica es indeterminado debido a que no es posible calcular el porcentaje por grupos poblacionales, ya que son acciones dirigidas a todas la organizaciones sociales independientemente de su composición poblacional
3. Hasta la fecha se tiene sólo definido el presupuesto programado, puesto que su ejecución empezará el primero de julio de 2020. Una vez finalice el segundo semestre se tendrá el dato del presupuesto ejecutado, el porcentaje de la acción y los avances de la meta. </t>
  </si>
  <si>
    <t>Construir Bogotá Región con gobierno abierto, transparente y ciudadanía consciente.</t>
  </si>
  <si>
    <t>Gobierno Abierto</t>
  </si>
  <si>
    <t>Implementar una (1) estrategia para fortalecer a las organizaciones comunales, sociales, comunitarias, de propiedad horizontal e instancias de participación promocionando la inclusión y el liderazgo de nuevas ciudadanías</t>
  </si>
  <si>
    <t>MODERNIZACIÓN DEL MODELO DE GESTIÓN Y TECNOLÓGICO DE LAS ORGANIZACIONES COMUNALES Y DE
PROPIEDAD HORIZONTAL PARA EL EJERCICIO DE LA DEMOCRACIA ACTIVA DIGITAL EN EL SIGLO XXI. BOGOTÁ</t>
  </si>
  <si>
    <t xml:space="preserve">1. La importancia relativa de la acción (%) corresponde al valor que le asignó el rector de la política en el Plan de Acción 2017
2. El porcentaje de presupuesto programado para la acción específica es indeterminado debido a que no es posible calcular el porcentaje por grupos poblacionales, ya que son acciones dirigidas a todas la organizaciones comunales de  primer y segundo grado y de Propiedad Horizontal en el distrito capital, independientemente de su composición poblacional
3. Hasta la fecha se tiene sólo definido el presupuesto programado, puesto que su ejecución empezará el primero de julio de 2020. Una vez finalice el segundo semestre se tendrá el dato del presupuesto ejecutado, el porcentaje de la acción y los avances de la meta. </t>
  </si>
  <si>
    <t>Astrid López Barrera</t>
  </si>
  <si>
    <t>a1lopez@saludcapital.gov.co</t>
  </si>
  <si>
    <t xml:space="preserve">Las acciones que continúan  se ejecutan como adicion del Plan de Salud Pública de Intervenciones Colectivas (PSPIC)  de la administración anterior, dado lo anterior no es posible armonizarlo con el  Plan de Desarrollo "Un nuevo contrato social", no se proyecta presupuesto porque las acciones benefician a toda la poblacion de la ciudad incluida la poblacion adulta por tanto el presupuesto no tiene destinación especifica para una poblacion.
En relación a la meta del indicador a la fecha no es posible reportar la proyección dadas las caracteristicas de una adicion a lo programado, una vez se defina su reporte al SEGPLAN se dará alcance a la matriz con el dato solicitado.
</t>
  </si>
  <si>
    <t>Las acciones que continúan  se ejecutan como adicion del Plan de Salud Pública de Intervenciones Colectivas (PSPIC)  de la administración anterior, dado lo anterior no es posible armonizarlo con el  Plan de Desarrollo "Un nuevo contrato social", no se proyecta presupuesto porque las acciones benefician a toda la poblacion de la ciudad incluida la poblacion adulta por tanto el presupuesto no tiene destinación especifica para una poblacion.
En relación a la meta del indicador a la fecha no es posible reportar la proyección dadas las caracteristicas de una adicion a lo programado, una vez se defina su reporte al SEGPLAN se dará alcance a la matriz con el dato solicitado.</t>
  </si>
  <si>
    <t xml:space="preserve"> </t>
  </si>
  <si>
    <t xml:space="preserve">Derecho a la educación. Constitución Política de Colombia Artículo 67. La educación es un derecho de la persona y un servicio público que tiene una función social; con ella se busca el acceso al conocimiento, a la ciencia, a la técnica, y a los demás bienes y valores de la cultura. </t>
  </si>
  <si>
    <t>Vincular 400,000.00 personas de organizaciones ambientales y ciudadanía en general a la estrategia de
participación ciudadana</t>
  </si>
  <si>
    <t>Vincular 1600000 personas a las estrategias de educación ambiental.</t>
  </si>
  <si>
    <t xml:space="preserve">Derecho a la movilidad y al goce y disfrute del espacio público-
Accesibilidad como base para el acceso a otros derechos </t>
  </si>
  <si>
    <r>
      <t xml:space="preserve">Acciones de comunicación y pedagogía dirigidas adultos,  PcD,  cuidadores, personas mayores  y demás actores viales en los diferentes escenarios
</t>
    </r>
    <r>
      <rPr>
        <u/>
        <sz val="12"/>
        <color theme="1"/>
        <rFont val="Calibri Light (Títulos)"/>
      </rPr>
      <t>**Se requiere apoyo por parte de la OGS para convocatoria y apertura de escenarios.</t>
    </r>
  </si>
  <si>
    <t xml:space="preserve">Redactar acción conforme a los modulos de pedagogía existentes y cambios
medición en que periodos en contexto de pandemía </t>
  </si>
  <si>
    <t>Derecho a la movilidad y al goce y disfrute del espacio público</t>
  </si>
  <si>
    <t xml:space="preserve">* Las acciones pedagógicas mencionadas  en la  meta del proyecto de inversión, hacen referencia a las estrategias dadas por la  Política Pública Distrital de Educación Ambiental.                                                                                                          *Para el cuatrienio, se cumplió con el 100% de la meta con las 12 campañas programadas con temas de Seguridad Vial. En 2020 se dio cumplimiento con el proyecto faltante. Con estas campañas se logró posicionar los temas de movilidad en la ciudadanía y permitió que los ciudadanos tuvieran derecho a informarse bien en las acciones propuestas, y, así mismo, se generó conciencia del cuidado del medio ambiente y se evitaron siniestros viales. </t>
  </si>
  <si>
    <t>MARIA ELIZABETH MALAVER
Andrea Torres</t>
  </si>
  <si>
    <t>3649400 ext: 4482</t>
  </si>
  <si>
    <t>mmalaver@movilidadbogota.gov.co
atorresg@movilidadbogota.gov.co</t>
  </si>
  <si>
    <t>Acciones de comunicación y pedagogía dirigidas adultos,  PcD,  cuidadores, personas mayores  y demás actores viales en los diferentes escenarios</t>
  </si>
  <si>
    <t>Número de acciones de comunicación y pedagogía dirigidas a PcD,  cuidadores, personas mayores  y demás actores viales en los diferentes escenarios</t>
  </si>
  <si>
    <t>Sumatoria de acciones de comunicación y pedagogía dirigidas a PcD, cuidadores, personas mayores y demás actores viales</t>
  </si>
  <si>
    <t>5 acciones de comunicación y pedagogía</t>
  </si>
  <si>
    <t>Fórmula de cálculo del indicador</t>
  </si>
  <si>
    <t>Próposito 4: Hacer de Bogotá - Región un modelo de movilidad, creatividady productividad incluyente y sostenible</t>
  </si>
  <si>
    <t>Mejorar la experiencia de viaje a través de los componentes de tiempo, calidad y costo, con enfoque de género, diferencial, territorial y regional.</t>
  </si>
  <si>
    <t>Movilidad segura, sostenible y accesible</t>
  </si>
  <si>
    <t>Definir e implementar dos estrategias de cultura ciudadana para el sistema de movilidad, con enfoque diferencial, de género y territorial, donde una de ellas incluya la prevención, atención y sanción de la violencia contra la mujer en el transporte.</t>
  </si>
  <si>
    <t>7579
7581</t>
  </si>
  <si>
    <t>Fortalecimiento de la comunicación y la cultura para la movilidad como elementos constructivos y pedagógicos del nuevo contrato social, en Bogotá</t>
  </si>
  <si>
    <t xml:space="preserve">Definir e implementar el  100 porciento de las estrategias de cultura para la movilidad con enfoque diferencial, de género y territorial.
 </t>
  </si>
  <si>
    <t>Andrea Torres</t>
  </si>
  <si>
    <t>atorresg@movilidadbogota.gov.co</t>
  </si>
  <si>
    <t>(Sumatoria de personas adultas ide personas adultas  atendidas mediante los servicios sociales de la subdirección para asuntos LGBTI, y la Estrategia Territorial Integral Social  /Total de personas de personas adultas  atendidas mediante los servicios sociales de la subdirección para asuntos LGBTI, y la Estrategia Territorial Integral Social) x 100</t>
  </si>
  <si>
    <t>(Sumatoria  de personas adultas beneficiadas con  beneficiadas por el desarrollo y/o fortalecimiento de capacidades y habilidades en temas de emprendimiento y desarrollo empresarial/Total de personas adultas que scumplen con los requisitos exigidos para el desarrollo y/o fortalecimiento de capacidades y habilidades en temas de emprendimiento y desarrollo empresarial) x 100</t>
  </si>
  <si>
    <t>Porcentaje de personas adultas beneficiadas beneficiadas por el desarrollo y/o fortalecimiento de capacidades y habilidades en temas de emprendimiento y desarrollo empresarial</t>
  </si>
  <si>
    <t>Porcentaje de personas adultas formadas en nuevas competencias y/o habilidades para el trabajo.</t>
  </si>
  <si>
    <t>(Número de personas adultas formadas en nuevas competencias y/o habilidades para el trabajo/ Total de personas adultas que cumplen criterios para acceder a los procesos de formación en nuevas competencias y/o habilidades blandas ofrecidos por la Subdirección de Empleo y Formación)</t>
  </si>
  <si>
    <t xml:space="preserve">Porcentaje de personas adultas vinculadas laboralmente a través de los diferentes procesos de intermediación de la Subdirección de Empleo y Formación
</t>
  </si>
  <si>
    <t xml:space="preserve">
(Número de personas adultas vinculadas laboralmente a través de los procesos de intermediación de la Subdirección de Empleo y Formación / Total de personas adultas que cumplen criterios para acceder a los procesos de vinculación laboral ofrecidos por la Subdirección de Empleo y Formación)</t>
  </si>
  <si>
    <t>(Número de personas adultas remitidas a los  procesos de intermediación de la Subdirección de Empleo y Formación / Total de personas adultas que cumplen criterios para acceder a los procesos de intermediación laboral ofrecidos por la Subdirección de Empleo y Formación)</t>
  </si>
  <si>
    <t>(Sumatoria de personas adultas habitantes de calle atendidas a través de la estrategia móvil  /Total de personas habitantes de calle que demandan el servicio de la estrategia móvil) x 100</t>
  </si>
  <si>
    <t>(Sumatoria de personas adultas habitantes de calle y en riesgo de estarlo atendidas en los servicios sociales   /Total de personas habitantes de calle que demandan los servicios sociales) x 100</t>
  </si>
  <si>
    <t xml:space="preserve">Porcentaje de Instituciones Educativas Distritales que ofrecen atención educativa formal a personas Adultas  
</t>
  </si>
  <si>
    <t xml:space="preserve">
(Número de personas adultas matriculadas en el sistema educativo oficial que reciben atención educativa en los colegios que ofrecen estrategias educativas flexibles/Número de personas adultas matriculadas en el sistema oficial que requieren educación de adultos)* 100%</t>
  </si>
  <si>
    <t>Sumatoria de organizaciones sociales asesoradas técnicamente bajo la Estrategia de Participación</t>
  </si>
  <si>
    <t>Sumatoria de organizaciones Comunales de primer y segundo grado y de Propiedad Horizontal en el Distrito Capital, fortalecidas</t>
  </si>
  <si>
    <t>(Sumatoria de acciones de fortalecimiento realizadas / Total de acciones de fortalecimiento programadas) * 100</t>
  </si>
  <si>
    <t xml:space="preserve">Los Derechos son: A la vida, libertad, integradad y seguridad </t>
  </si>
  <si>
    <t xml:space="preserve">Derecho a la educación , derecho a la libre expresión, derecho a la participación. </t>
  </si>
  <si>
    <t xml:space="preserve">Desarrollar procesos de formación en Derechos Humanos, incorporando el enfoque diferencial e interseccional desde la perspectiva de y para la adultez, dirigidos a personas adultas ( 29-59 años), ciudadanía, servidores y fuerza pública. 
</t>
  </si>
  <si>
    <t>SI
Está acción  se viene realizando desde al año 2017, desde la dirección de Derechos Humanos, en pro de la garantía de estos,  para Defensores y defensoras de DDHH, Víctimas de trata y Estrategia casa refugio LGBTI , víctimas en razón a su orientación sexual.</t>
  </si>
  <si>
    <t xml:space="preserve">SI
La edución es una de las mayores fortalezas para que la comunidad y ciudadanía pueda reconocer sus derechos y deberes. </t>
  </si>
  <si>
    <t xml:space="preserve">SI
Está acción materializa varios derechos.  </t>
  </si>
  <si>
    <t>Se ajusta la acción con una modificación a la acción.</t>
  </si>
  <si>
    <t xml:space="preserve">Jenny Paola Morales Duarte </t>
  </si>
  <si>
    <t>jenny.morales@gobiernobogota.gov.co</t>
  </si>
  <si>
    <t>Porcentaje de población adulta atendida (LGBTI, victima de Trata o líderes(as), Defensores(as) de DDHH )</t>
  </si>
  <si>
    <t>Desarrollar procesos de formación en Derechos Humanos, incorporando el enfoque diferencial e interseccional desde la perspectiva de y para la adultez, dirigidos a personas adultas ( 29-59 años), ciudadanía, servidores y fuerza pública. </t>
  </si>
  <si>
    <t xml:space="preserve">Porcentaje de población adulta formadas en DD.HH., enfoque diferencial e interseccional, en el marco del Programa Distrital de Ed. en DD.HH. </t>
  </si>
  <si>
    <t>Prevención de la exclusión por razones étnicas, religiosas, sociales, políticas y de orientación sexual</t>
  </si>
  <si>
    <t>Fortalecer tres (3) rutas de promoción, prevención, atención y protección a defensores y defensoras de Derechos Humanos, sectores sociales LGBTI y Víctimas del Delito de Trata de Personas, producto de la posible vulneración de los derechos a la vida, libertad, seguridad e integridad.</t>
  </si>
  <si>
    <t xml:space="preserve">Fortalecimiento de la capacidad institucional y de los actores sociales para la garantía, promoción y protección de los Derechos Humanos en Bogotá </t>
  </si>
  <si>
    <t xml:space="preserve">El presupuesto programado corresponde al total de recursos con los que se cuenta para atender las 3 rutas de atención LGTBI, Trata y Lideres y Lideresas de DDHH, esto incluye los recursos que se van a utlizar para atender a la población adulta entre 29-59 años, no se puede estimar un recurso específico, ya que la atención es a demanda. </t>
  </si>
  <si>
    <t>Implementar dos (2) Políticas Públicas: i) Superación de escenarios de vulneración de Derechos Humanos y ii) Lucha contra la trata de personas con enfoques de género, de derechos, diferencial y territorial</t>
  </si>
  <si>
    <t>El presupuesto programado corresponde al total  asignado al equipo  para desarrollar procesos de formación en Derechos Humanos, incorporando el enfoque diferencial e interseccional desde la perspectiva de y para la adultez, dirigidos a personas adultas (29-59 años), ciudadanía, servidores y fuerza pública, para este segundo semestre del año.</t>
  </si>
  <si>
    <t># de personas adultas (29 a 59 años) sensibilizadas y formadas en DDHH/ # de  personas adultas que solicitaron sensibilización y formación en DDHH * 100</t>
  </si>
  <si>
    <t># de personas adultas atendidas (LGBTI, victima de Trata o líderes(as), Defensores(as) de DDHH ) / # Personas que demandaron atención ante la SDG*100</t>
  </si>
  <si>
    <t>Orientación y/o sensibilización en prevención de violencia intrafamiliar y violencias sexuales</t>
  </si>
  <si>
    <t>01 Hacer un nuevo contrato social con igualdad de oportunidades para la inclusión social, productiva
y política</t>
  </si>
  <si>
    <t xml:space="preserve">03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t>
  </si>
  <si>
    <t>06 Sistema Distrital del Cuidado</t>
  </si>
  <si>
    <t>Formular, implementar, monitorear y evaluar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</si>
  <si>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Contribución a la protección de los derechos de las familias especialmente de sus integrantes
afectados por la violencia intrafamiliar en la ciudad de Bogotá</t>
  </si>
  <si>
    <t>Implementar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</si>
  <si>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 xml:space="preserve">Se plantea dejar una sola acción en el plan, precisando que para el cuatrenio se realizaran pocesos de de orientación y/o sensibilización con población en general sin precisar sin son usuarios de los servicios sociales de la SDIS  o servidores de las entidades distritales y sociedad civil.
Esta acción se establece  dentro de la  formulación  del Plan Distrital de Prevención Integral de las Violencias contra las niñas, los niños, adolescentes, mujeres y personas mayores, de carácter interinstitucional, intersectorial y transectorial, con enfoque de derechos, diferencial, poblacional, ambiental, territorial que actualmente se esta diseñando. 
El presuesto es global para orientar y/o sensibilizar a 1692 personas en prevención de violencia intrafamiliar y violencias sexuales, durante la vigencia 2020. </t>
  </si>
  <si>
    <t xml:space="preserve">Se plantea dejar una sola acción en el plan, precisando que para el cuatrenio se realizaran pocesos de de orientación y/o sensibilización con población en general sin precisar sin son usuarios de los servicios sociales de la SDIS  o servidores de las entidades distritales y sociedad civil.
Esta acción se establece  dentro de la  formulación  del Plan Distrital de Prevención Integral de las Violencias contra las niñas, los niños, adolescentes, mujeres y personas mayores, de carácter interinstitucional, intersectorial y transectorial, con enfoque de derechos, diferencial, poblacional, ambiental, territorial que actualmente se esta diseñando. </t>
  </si>
  <si>
    <t>Las acciones de prevención de violencias aportan al reconocimiento y cumplimiento de los Derecho de las Familias a una vida libre de violencias, el cual se desarrolla en el marco del Eje II de la Política, "Promoción de la Familia como ámbito de socialización democrática", que busca promover en las familias, la socialización de valores democráticos fundamentados en la solidaridad, el respeto a la diversidad, la igualdad y la equidad, a través del fortalecimiento de las relaciones y la convivencia familiar que permitan la promoción de sujetos autónomos.</t>
  </si>
  <si>
    <t>Se plantea dejar una sola acción en el plan, precisando que para el cuatrenio se realizaran pocesos de de orientación y/o sensibilización con población en general sin precisar sin son usuarios de los servicios sociales de la SDIS  o servidores de las entidades distritales y sociedad civil.
Esta acción se establece  dentro de la  formulación  del Plan Distrital de Prevención Integral de las Violencias contra las niñas, los niños, adolescentes, mujeres y personas mayores, de carácter interinstitucional, intersectorial y transectorial, con enfoque de derechos, diferencial, poblacional, ambiental, territorial que actualmente se esta diseñando. 
Las acciones de prevención de violencias aportan al reconocimiento y cumplimiento de los Derecho de las Familias a una vida libre de violencias, el cual se desarrolla en el marco del Eje II de la Política, "Promoción de la Familia como ámbito de socialización democrática", que busca promover en las familias, la socialización de valores democráticos fundamentados en la solidaridad, el respeto a la diversidad, la igualdad y la equidad, a través del fortalecimiento de las relaciones y la convivencia familiar que permitan la promoción de sujetos autónomos.</t>
  </si>
  <si>
    <t xml:space="preserve">Atender 9795 ciudadanas y ciudadanos en riesgo y habitantes de calle mediante la mitigación de riesgos y daños asociados al fenómeno de habitabilidad en calle
</t>
  </si>
  <si>
    <t>Derecho a la Vivienda.</t>
  </si>
  <si>
    <t xml:space="preserve">La población adulta es la que más accede a servicios de 
la entidad en temas de adquisición de vivienda, mejoramiento de vivienda, mejoramiento de entorno y cobertura de servicios públicos domiciliarios. Durante este semestre se está coordinando la articulación entre dependencias para tener unificado el sistema de identificación y caracterización de cada programa y presencia territorial. Una vez definido este tema, se podría presentar un informe más completo y robusto al respecto.
Asimismo, en el marco de la actualización del Plan de Acción, 
se evaluarán de manera articulada  con el Comitpe Operativo Distrital para la Adultez, aquellas acciones que beneficien a la población adulta por parte de la SDHT. </t>
  </si>
  <si>
    <t>Jorge Enrique Córdoba Currea</t>
  </si>
  <si>
    <t>3581600
Ext: 1413.</t>
  </si>
  <si>
    <t>jorge.cordoba@habitatbogota.gov.co</t>
  </si>
  <si>
    <t>La población adulta es la que más accede a servicios de 
la entidad en temas de adquisición de vivienda, mejoramiento de vivienda, mejoramiento de entorno y cobertura de servicios públicos domiciliarios. Durante este semestre se está coordinando la articulación entre dependencias para tener unificado el sistema de identificación y caracterización de cada programa y presencia territorial. Una vez definido este tema, se podría presentar un informe más completo y robusto al respecto.
Asimismo, en el marco de la actualización del Plan de Acción, 
se evaluarán de manera articulada  con el Comitpe Operativo Distrital para la Adultez, aquellas acciones que beneficien a la población adulta por parte de la SDHT</t>
  </si>
  <si>
    <t>(Sumatoria de personas entre 27 a 59 años  orientadas y/o sensibilizadas en prevención de violencia intrafamiliar y violencias sexuales / Total de personas  entre 27 y 59 años que requieren orientación y/o sensibilizadas en prevención de violencia intrafamiliar y violencias sexuales) x 100</t>
  </si>
  <si>
    <t xml:space="preserve">% de personas adultas orientadas y/o sensibilizadas en prevención de violencia intrafamiliar y violencias sexuales </t>
  </si>
  <si>
    <t>Numero de unidades productivas apoyadas en la formalización / Numero de unidades productivas solicitadas a demada para formalizar*100</t>
  </si>
  <si>
    <t>Carlos Vladimir Rodriguez</t>
  </si>
  <si>
    <t>3813000 - 2616</t>
  </si>
  <si>
    <t>cvrodriguezv@alcaldiabogota.gov.co</t>
  </si>
  <si>
    <t>Número de personas adultas (27 a 59 años) que recibieron medidas de ayuda humanitaria en los términos establecidos por la ley</t>
  </si>
  <si>
    <t>3.Inspirar confianza y legitimidad para vivir sin miedo y ser epicentro de cultura ciudadana, paz y reconciliación.</t>
  </si>
  <si>
    <t>Posicionar a Bogotá – Región como el epicentro de paz y reconciliación del país, incluyendo un PDET rural en Sumapaz y un PDET urbano en el borde
suroccidental en límites con el municipio de Soacha.</t>
  </si>
  <si>
    <t>Programa 39. Bogotá territorio de paz y atención integral a las víctimas del conflicto armado.</t>
  </si>
  <si>
    <t>Desarrollar acciones y procesos de asistencia, atención, reparación integral y participación para las víctimas del conflicto armado, en concordancia con las obligaciones y disposiciones legales establecidas para el Distrito Capital.</t>
  </si>
  <si>
    <t>Construcción de Bogotá - región como territorio de paz para las víctimas y la reconciliación</t>
  </si>
  <si>
    <t>Otorgar el 100% de medidas de ayuda humanitaria inmediata en el distrito capital, conforme a los requisitos establecidos  por la legislación vigente.</t>
  </si>
  <si>
    <t>$5.463.526.000</t>
  </si>
  <si>
    <t>ND</t>
  </si>
  <si>
    <t>Los avances se definieron en el informe</t>
  </si>
  <si>
    <t>Implementar el 100% de la ruta de reparación integral para las víctimas del conflicto armado, acorde con las competencias del distrito capital.</t>
  </si>
  <si>
    <t>$193.125.000</t>
  </si>
  <si>
    <t>Calidad de vida adecuada</t>
  </si>
  <si>
    <t>Derecho al trabajo, en condiciones equitativas y satisfactorias</t>
  </si>
  <si>
    <t>Derecho al trabajo, en condiciones equitativas y satisfactorias
Derechos a la reparación y al goce efectivo del derecho a la generación de ingresos para las víctimas.</t>
  </si>
  <si>
    <t>Derecho al trabajo</t>
  </si>
  <si>
    <t>Se tiene previsto que la acción la desarrolle la SDDE, por competencia, en términos de formalización del empleo.</t>
  </si>
  <si>
    <t xml:space="preserve">Número de atenciones a las personas adultas en los servicios de alternativas comerciales transitorias. </t>
  </si>
  <si>
    <t>Derecho al trabajo, derecho a la educación</t>
  </si>
  <si>
    <t xml:space="preserve">Brindar  Alternativas Comerciales en ferias fijas y temporales a  personas adultas (29 a 59 años) </t>
  </si>
  <si>
    <t>El cumplimiento de la acción esta sujeta a las disposiciones y desarrollo de protocolos distritales a causa de la emergencia socio sanitaria generada por el COVID19, en términos de aglomeraciones y destinación de espacios que requieren las ferias transorias.</t>
  </si>
  <si>
    <t>Vincular personas adultas (29 a 59 años) que ejercen actividades de economía informal a programas de formación.</t>
  </si>
  <si>
    <t>No apkica</t>
  </si>
  <si>
    <t xml:space="preserve">Recreación y deporte
</t>
  </si>
  <si>
    <t>13.1</t>
  </si>
  <si>
    <t>IDRD</t>
  </si>
  <si>
    <t xml:space="preserve">
Mario Giovanni Monroy Hernández 
Aura María Escamilla 
William Nieto  </t>
  </si>
  <si>
    <t xml:space="preserve">giovanni.monroy@idrd.gov.co
aura.escamilla@idrd.gov.co
william.nieto@idrd.gov.co </t>
  </si>
  <si>
    <t xml:space="preserve">Mario Giovanni Monroy Hernández  
Oscar Oswaldo Ruíz Brochero               </t>
  </si>
  <si>
    <t>giovanni.monroy@idrd.gov.co
oscar.ruiz@idrd.gov.co</t>
  </si>
  <si>
    <t>Luz Amparo Osorno, Manuel Vivas y Lorena Arévalo Chávez</t>
  </si>
  <si>
    <t>2977030 ext 156/245</t>
  </si>
  <si>
    <t>laosorno@ipes.gov.co
mavivasg@ipes.gov.co
jlarevaloc@ipes.gov.co</t>
  </si>
  <si>
    <t>01 Hacer un nuevo contrato social con igualdad de oportunidades para la inclusión social, productiva y politica</t>
  </si>
  <si>
    <t>18 Cierre de brechas para la inclusión productiva urbano rural</t>
  </si>
  <si>
    <t>Fortalecimiento oferta y alertanativas economicas en el espacio publico en Bogotá</t>
  </si>
  <si>
    <t xml:space="preserve">Número de atenciones a las personas adultas en los servicios de alternativas comerciales transitorias y fijas. </t>
  </si>
  <si>
    <t xml:space="preserve">Número de personas adultas atendidas en los servicios de alternativas comerciales transitorias/total de personas atendidas en los servicios de de alternativas comerciales transitorias y fijas. </t>
  </si>
  <si>
    <t>Atender 100 personas adultas en los servicios de alternativas comercialles transitorias y fijas</t>
  </si>
  <si>
    <t>Una estrategia de difusión diseñada e implementada de los servicios del IPES</t>
  </si>
  <si>
    <t>Angelica Lizzet Badillo/ Natalia Acevedo</t>
  </si>
  <si>
    <t>3123542740/3046120741</t>
  </si>
  <si>
    <t>abadillo@sdmujer.gov.co/nacevedo@sdmujer.gov.co</t>
  </si>
  <si>
    <t>31/06/2024</t>
  </si>
  <si>
    <t xml:space="preserve">Inspirar confianza y legitimidad para vivir sin miedo y ser epicentro de cultura  ciudadana, paz y reconciliación </t>
  </si>
  <si>
    <t>Reducir la aceptación cultural e institucional del machismo y las violencias contra las mujeres, así como del racismo, el clasismo, la homofobia y la xenofobia.</t>
  </si>
  <si>
    <t>Más mujeres viven una vida libre de violencias, se sienten seguras y acceden con confianza al sistema de justicia</t>
  </si>
  <si>
    <t xml:space="preserve">Alcanzar al menos el 80% de efectividad (respuesta inmediata y llamadas de vueltas y contactos por chat) en la atención a la Línea Purpura “Mujeres escuchan mujeres” integrando un equipo de la misma a la línea de emergencia 123. </t>
  </si>
  <si>
    <t xml:space="preserve">Ampliar a 6 el modelo de operación de Casa Refugio priorizando la ruralidad (Acuerdo 631/2015) y modalidad intermedia. </t>
  </si>
  <si>
    <t>Inspirar confianza y legitimidad para vivir sin miedo y ser epicentro de cultura  ciudadana, paz y reconciliación</t>
  </si>
  <si>
    <t>Implementar en siete Casas de Justicia priorizadas un modelo de atención con ruta integral para mujeres y garantizar la estrategia de justicia de género en 8 Casas de Justicia adicionales, Centros de atención penal integral para víctimas- CAPIV y Centro de atención integral a víctimas de abuso sexual – CAIVAS.</t>
  </si>
  <si>
    <t>Derecho a la salud plena</t>
  </si>
  <si>
    <t>Derecho a una vida libre de violencia</t>
  </si>
  <si>
    <t>Derechoa una vida libre violencias, Acceso a la Justicia</t>
  </si>
  <si>
    <t>Derecho a una vida libre de violencias, acceso a la justicia</t>
  </si>
  <si>
    <t>Derecho a una vida libre de violencias y acceso a la justicia</t>
  </si>
  <si>
    <t>Derecho a una cultura libre de sexismo</t>
  </si>
  <si>
    <t>Derecho a la paarticipación política</t>
  </si>
  <si>
    <t>Derechos Humanos de las mujeres</t>
  </si>
  <si>
    <t>Derechos a la participación y representación política</t>
  </si>
  <si>
    <t>Derechos a la salud plena</t>
  </si>
  <si>
    <t>Diseño e implementación de una estrategia de cuidado mentrual dirigida a mujeres en sus diferencias y diversidades y cuierpos menstruantes</t>
  </si>
  <si>
    <t>Diseño e implementación  de una estrategia de cuidado menstrual dirigida a mujeres en sus diferencias y diversidades y cuierpos menstruantes</t>
  </si>
  <si>
    <t>31/06/2020</t>
  </si>
  <si>
    <t>Porcentaje de la estrategia ejecutado</t>
  </si>
  <si>
    <t>Hacer un nuevo contrato social con igualdad de oportunidades para la inclusión social, productiva y política</t>
  </si>
  <si>
    <t xml:space="preserve">Reducir la pobreza monetaria, multidimensional y la feminización de la pobreza
</t>
  </si>
  <si>
    <t xml:space="preserve">Promoción de la igualdad, el desarrollo de capacidades y el reconocimiento de las mujeres. </t>
  </si>
  <si>
    <t>Diseñar acciones afirmativas con enfoque diferencial, para desarrollar capacidades y promover los derechos de las mujeres en todas sus diversidades, en los sectores de la administración distrital y en las localidades.</t>
  </si>
  <si>
    <t>Implementación de acciones afirmativas dirigidas a las mujeres con enfoque diferencial y de género en Bogotá</t>
  </si>
  <si>
    <t>Implementar 3 estrategias con enfoque diferencial para mujeres en su diversidad</t>
  </si>
  <si>
    <t>Esta meta es para las mujeres en sus diferencias y diversidades y se encuentra con dos acciones más, por lo cual no se puede desagregar el presupuesto</t>
  </si>
  <si>
    <t>NUEVA</t>
  </si>
  <si>
    <t>Hacer un nuevo contrato social con igualdad de oportunidades para la inclusión, social, productiva y política</t>
  </si>
  <si>
    <t>Reducir la pobreza monetaria, multidimensional y la feminización de la pobreza.</t>
  </si>
  <si>
    <t>Igualdad de oportunidades y desarrollo de capacidades para las mujeres</t>
  </si>
  <si>
    <t>Territorializar la Política Pública de Mujeres y Equidad de Género a través de las Casas de Igualdad de Oportunidades en las 20 Localidades.</t>
  </si>
  <si>
    <t xml:space="preserve">Aumentar un 30% el número de mujeres formadas en los Centros de Inclusión Digital </t>
  </si>
  <si>
    <t xml:space="preserve">La meta y actividad no continuán en el Plan Territorial de Salud 2020-2024. 
Se formularon 4 acciones nuevas para el plan 2020-2024 </t>
  </si>
  <si>
    <t>La meta y actividad no continuán en el Plan Territorial de Salud 2020-2024. 
Se formularon 4 acciones nuevas para el plan 2020-2025</t>
  </si>
  <si>
    <t>La meta y actividad no continuán en el Plan Territorial de Salud 2020-2024. 
Se formularon 4 acciones nuevas para el plan 2020-2026</t>
  </si>
  <si>
    <t>La meta y actividad no continuán en el Plan Territorial de Salud 2020-2024. 
Se formularon 4 acciones nuevas para el plan 2020-2027</t>
  </si>
  <si>
    <t>La meta y actividad no continuán en el Plan Territorial de Salud 2020-2024. 
Se formularon 4 acciones nuevas para el plan 2020-2028</t>
  </si>
  <si>
    <t>La meta y actividad no continuán en el Plan Territorial de Salud 2020-2024. 
Se formularon 4 acciones nuevas para el plan 2020-2029</t>
  </si>
  <si>
    <t>La meta y actividad no continuán en el Plan Territorial de Salud 2020-2024. 
Se formularon 4 acciones nuevas para el plan 2020-2030</t>
  </si>
  <si>
    <t>La meta y actividad no continuán en el Plan Territorial de Salud 2020-2024. 
Se formularon 4 acciones nuevas para el plan 2020-2031</t>
  </si>
  <si>
    <t>La meta y actividad no continuán en el Plan Territorial de Salud 2020-2024. 
Se formularon 4 acciones nuevas para el plan 2020-2032</t>
  </si>
  <si>
    <t>La meta y actividad no continuán en el Plan Territorial de Salud 2020-2024. 
Se formularon 4 acciones nuevas para el plan 2020-2033</t>
  </si>
  <si>
    <t>La meta y actividad no continuán en el Plan Territorial de Salud 2020-2024. 
Se formularon 4 acciones nuevas para el plan 2020-2034</t>
  </si>
  <si>
    <t>La meta y actividad no continuán en el Plan Territorial de Salud 2020-2024. 
Se formularon 4 acciones nuevas para el plan 2020-2035</t>
  </si>
  <si>
    <t>Desarrollar e implementar plan estratégico y Operativo para el abordaje integral de la población expuesta y afectada por condiciones crónicas en Bogotá D.C. en el marco de los nodos sectoriales e intersectoriales en salud.</t>
  </si>
  <si>
    <t xml:space="preserve">Plan estratégico y Operativo para el abordaje integral de la población expuesta y afectada por condiciones crónicas en Bogotá D.C. </t>
  </si>
  <si>
    <t>Actividades priorizadas y formuladas en el SEGPLAN con base en Matriz de actividades  Plan estratégico y Operativo para el abordaje integral de la población expuesta y afectada por condiciones crónicas en Bogotá D.C. / Total de actividades formuladas en el Plan estratégico y Operativo para el abordaje integral de la población expuesta y afectada por condiciones crónicas en Bogotá D.C. en el marco de los nodos sectoriales e intersectoriales en salud.</t>
  </si>
  <si>
    <t>Completar la implementación de un modelo de salud con enfoque poblacional-diferencial, de género, participativo, resolutivo y territorial que aporte a la modificación de los determinantes sociales de la salud</t>
  </si>
  <si>
    <t xml:space="preserve">Prevención y cambios para mejorar la salud de la población </t>
  </si>
  <si>
    <t xml:space="preserve">A 2024 mantener la tasa de mortalidad por enfermedades crónicas no transmisibles por debajo de 127 por 100,000 personas en edades de 30 a 69 años. Implementando estrategias de promoción de practicas y estilos de vida saludable, para prevención de Enfermedades Cardiovasculares, Diabetes Mellitus, Cáncer, Enfermedades de vías respiratorias inferiores, entre otras. </t>
  </si>
  <si>
    <t>Condiciones de vida saludable</t>
  </si>
  <si>
    <t xml:space="preserve"> A 2024  cumplir con el 30% del Plan estratégico y Operativo para el abordaje integral de la población expuesta y afectada por condiciones crónicas en Bogotá D.C. en el marco de los nodos sectoriales e intersectoriales en salud.</t>
  </si>
  <si>
    <t>La meta y la actividad está proyectada para beneficiar a la población del D.C. objeto de las mismas, incluida la población adulta; por lo anterior, la información cuantitativa no está desagregada por momentos del curso de vida.</t>
  </si>
  <si>
    <t>La meta y la actividad está proyectada para beneficiar a la población del D.C. objeto de las mismas, incluida la población adulta; por lo anterior, la información cuantitativa no está desagregada por momentos del curso de vida.
El presupuesto programado es preliminar y esta sujeto de ajustes de acuerdo a las asiganciones presupuestales.</t>
  </si>
  <si>
    <t>Desarrollar procesos y acciones colectivas, complementarias a las atenciones individuales y poblaciones relacionadas con el control y la atención de Tuberculosis.      
Indicador</t>
  </si>
  <si>
    <t xml:space="preserve">Porcentaje de cumplimiento del Plan de Acción. 
</t>
  </si>
  <si>
    <t>Número de actividades ejecutadas/ Número de actividades programadas * 100</t>
  </si>
  <si>
    <t>A 2024 disminuir en 20% la morbilidad por enfermedades transmisibles en control (Tosferina, Varicela, Hepatitis A, parotiditis y meningitis)</t>
  </si>
  <si>
    <t xml:space="preserve"> A 2024 mantener la tasa de mortalidad por Tuberculosis en menos de 1 caso por 100.000 habitantes en el D.C.</t>
  </si>
  <si>
    <t xml:space="preserve">Desarrollar una estrategia para la generación de capacidades en los trabajadores a través de acciones sectoriales,  intersectoriales y comunitarias que promuevan el abordaje integral de los entornos laborales. </t>
  </si>
  <si>
    <t>Trabajadores adultos que participan en el desarrollo de esta actividad.</t>
  </si>
  <si>
    <t xml:space="preserve">Número de trabajadores adultos que participan en el desarrollo de esta actividad.
</t>
  </si>
  <si>
    <t>Sistema Distrital de cuidado</t>
  </si>
  <si>
    <t>A 2024 el 50% de los trabajadores informales intervenidos por el sector salud mejoran sus condiciones de salud y trabajo.</t>
  </si>
  <si>
    <t xml:space="preserve">
Implementar procesos de atención psicosocial en las diferentes modalidades para la población víctima de conflicto armado.
</t>
  </si>
  <si>
    <t>Población víctima del conflicto armado con procesos finalizados de atención psicosocial.</t>
  </si>
  <si>
    <t>Número de personas víctima del conflicto armado con procesos de atención psicosocial implementados.</t>
  </si>
  <si>
    <t>Inspirar confianza y legitimidad para vivir sin miedo y ser epicentro de cultura ciudadana, paz y reconciliación.</t>
  </si>
  <si>
    <t xml:space="preserve">Posicionar a Bogotá – Región como el epicentro de paz y reconciliación del país, INCLUYENDO un PDET rural en Sumapaz y un PDET urbano con Soacha. </t>
  </si>
  <si>
    <t>Bogotá territorio de paz y atención integral a las víctimas del conflicto armado</t>
  </si>
  <si>
    <t>A 2024 realizar atención psicosocial a 14.400 personas víctimas del conflicto armado.</t>
  </si>
  <si>
    <t>Abriendo Caminos Para La Paz y la Reconciliación de las Victimas del Conflicto Armado a Través de la
Atención Psicosocial.</t>
  </si>
  <si>
    <t xml:space="preserve">
Preparar adultos en procesos deportivos en las etapas de talento, reserva y rendimiento deportivo.</t>
  </si>
  <si>
    <t xml:space="preserve">Número de adultos preparados  en procesos deportivos en las etapas de talento, reserva y rendimiento deportivo. </t>
  </si>
  <si>
    <t xml:space="preserve">Sumatoria de  adultos preparados  en procesos deportivos en las etapas de talento y reserva y rendimiento deportivo. </t>
  </si>
  <si>
    <t>1.Hacer un nuevo contrato social con igualdad de oportunidades para la inclusión social, productiva y política.</t>
  </si>
  <si>
    <t>9. Promover la participación, la transformación cultural, deportiva, recreativa, patrimonial y artística que propicien espacios de encuentro, tejido social y reconocimiento del otro.</t>
  </si>
  <si>
    <t>20. Bogotá, referente en cultura, deporte, recreación y actividad física, con parques para el desarrollo y la salud</t>
  </si>
  <si>
    <t xml:space="preserve">141. Implementar 1 estrategia que articule el deporte en el Distrito Capital, para el desarrollo en la base deportiva </t>
  </si>
  <si>
    <t xml:space="preserve"> Implementación de una estrategia para el desarrollo deportivo y competitivo de Bogotá</t>
  </si>
  <si>
    <t xml:space="preserve">Preparar 2000 niños, niñas, adolecentes, jovenes y adultos en procesos deportivos en las etapas de talento y reserva y rendimiento deportivo. </t>
  </si>
  <si>
    <t xml:space="preserve">A 30 de septiembre 2020 se han preparado 335 personas adultas de los cuales 108 son mujereres y 227 hombres, de los cuales  147 deportistas  corresponden al sector convencional y 188 deportistas  al  sector paralimpico.
</t>
  </si>
  <si>
    <t xml:space="preserve">Realizar torneos y/o campeonatos deportivos </t>
  </si>
  <si>
    <t>Número de torneos y/o campeonatos virtuales realizados</t>
  </si>
  <si>
    <t>Sumatoria de torneos  y/o campeonatos virtuales realizados</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</si>
  <si>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</si>
  <si>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Recreación y Deporte para la Formación Ciudadana en Bogotá</t>
  </si>
  <si>
    <t>Desarrollar 217 actividades deportivas comunitarias que integren herramientas para la apropiación de los valores ciudadanos</t>
  </si>
  <si>
    <t>Esta actividad esta programada para el cuarto trimestre de la vigencia 2020.</t>
  </si>
  <si>
    <t>No existe una meta relacionada en la acción, por lo tanto, no podemos reportarla.</t>
  </si>
  <si>
    <t>Formar personas adultas en competencias para el trabajo.</t>
  </si>
  <si>
    <t xml:space="preserve">No se entiende bien este reporte, en la matriz total aparece una estrategia que había que implementar. Se va a reformular la acción para que pueda ser reportada debidamente </t>
  </si>
  <si>
    <t xml:space="preserve">Realizar 125 Ferias Con Acciones De Logística, Operación Y Transporte
</t>
  </si>
  <si>
    <t xml:space="preserve">Formar Y Capacitar 800 Personas En Fortalecimiento Empresarial
</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</si>
  <si>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</si>
  <si>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 xml:space="preserve">Realizar Procesos de identificación, registro y capacitación a bicitaxistas y vendedores informales </t>
  </si>
  <si>
    <t>Manuel Vivas y Lorena Arévalo Chávez</t>
  </si>
  <si>
    <t xml:space="preserve">
mavivasg@ipes.gov.co
jlarevaloc@ipes.gov.co</t>
  </si>
  <si>
    <t>Porcentaje de personas adultas (29 a 59 años) indetificadas y caracterizadas en el espacio público</t>
  </si>
  <si>
    <t>(Sumatoria de personas adultas vendedores informales acompañados en el desarrollo de competencias en emprendimiento y/o fortalecimiento empresarial / Total de vendedores informales (personas mayores de 60 años) proyectadas para acompañar en programas emprendimiento y fortalecimiento durante el cuatrienio)*100</t>
  </si>
  <si>
    <t xml:space="preserve">7772 Implementación de estrategias de organización de zonas de uso y aprovechamiento económico del
espacio público en Bogotá
</t>
  </si>
  <si>
    <t>Identificar y caracterizar vendedores informales y bicitaxistas</t>
  </si>
  <si>
    <t>4,690.00</t>
  </si>
  <si>
    <t xml:space="preserve">Identificar y caracterizar a vendedores informales </t>
  </si>
  <si>
    <t>Realizar 4690 Procesos De Identificación, Registro Y Caracterización A Vendedores
Informales</t>
  </si>
  <si>
    <t xml:space="preserve">18 Cierre de brechas para la inclusión productiva urbano rural
</t>
  </si>
  <si>
    <t xml:space="preserve">Realizar 14826 Procesos De Identificación, Registro Y Caracterización A Vendedores
Informales
</t>
  </si>
  <si>
    <t>Acompañar a personas adultas vendedores informales para el desarrollo de competencias en emprendimiento y/o  fortalecimiento empresarial</t>
  </si>
  <si>
    <t>Porcentaje de personasadultas vendedoras informales acompañados en el desarrollo de competencias en emprendimiento y/o fortalecimiento empresarial durante el cuatrienio</t>
  </si>
  <si>
    <t>(Sumatoria de personas adultas identificadas y caracterizadas en el espacio público/Total de personas adultas identificadas y caracterizadas en el espacio público durante el cuatrienio)*100</t>
  </si>
  <si>
    <t>7722 Fortalecimiento de la inclusión productiva de emprendimientos por subsistencia</t>
  </si>
  <si>
    <t>Acompañar a personas adultas vendedores informales para el desarrollo de competencias en emprendimiento y/o fortalecimiento empresarial</t>
  </si>
  <si>
    <t>44 Autoconciencia, respeto y cuidado en el espacio publico</t>
  </si>
  <si>
    <t>Realizar 300 Fortalecimientos En Capacidades En Capacidades Y Canales Para La Comercialización A Emprendimientos Por Subsistencia</t>
  </si>
  <si>
    <t xml:space="preserve">1. Realizar 1000 Acompañamiento Psicosocial A Emprenddores Por Subsistencia
2. Realizar 300 Fortalecimientos En Capacidades En Capacidades Y Canales Para La Comercialización A Emprendimientos Por Subsistencia
3. Asesorar 1000 Emprendimientos Por Subsistencia En Aspectos Técnicos Y Empresariales
4. Brindar 600 Procesos De Formación Y Capacitación A Emprendedores Por
Subsistencia Acorde A Sus Necesidades
</t>
  </si>
  <si>
    <t xml:space="preserve">$191
$343
$409
$238
</t>
  </si>
  <si>
    <t xml:space="preserve">No. </t>
  </si>
  <si>
    <t xml:space="preserve">Código </t>
  </si>
  <si>
    <t>Atender líderes y defensores de Derechos humanos, población LGBTI, y victimas de trata adultas (29 a 59 años) que demanden medidas de prevención o protección para garantizar sus derechos a la vida, libertad, integridad y seguridad.</t>
  </si>
  <si>
    <t xml:space="preserve">Caracterizar socioeconomicamente a personas víctimas en edad de trabajar.
(Rango seleccionado para esta PP de 29 a 59 años) 
</t>
  </si>
  <si>
    <t xml:space="preserve">Avances frente a la meta del Proyecto segundo semestre 2020
</t>
  </si>
  <si>
    <t>Diseñar e implementar una estrategia de cuidado menstrual dirigida a mujeres en sus diferencias y diversidades y cuerpos menstruantes</t>
  </si>
  <si>
    <t>Actividades priorizadas y formuladas en el SEGPLAN con base en Matriz de actividades  Plan estratégico y Operativo para el abordaje integral de la población expuesta y afectada por condiciones crónicas en Bogotá D.C. / Total de actividades formuladas en el Plan estratégico y Operativo para el abordaje integral de la población expuesta y afectada por condiciones crónicas en Bogotá D.C. en el marco de los nodos sectoriales e intersectoriales en salud. *100</t>
  </si>
  <si>
    <t>Realizar  procesos de Identificación, registro y caracterización a vendedores
Informales</t>
  </si>
  <si>
    <t>Realizar acciones de comunicación y pedagogía dirigidas a adultos(as) y demás actores viales en los diferentes escenarios</t>
  </si>
  <si>
    <t>Número de acciones de comunicación y pedagogía dirigidas adultos(as)  y demás actores viales en los diferentes escenarios</t>
  </si>
  <si>
    <t>Sumatoria de acciones de comunicación y pedagogía dirigidas a adultos(as) y demás actores viales</t>
  </si>
  <si>
    <t>Sumatoria de personas adultas  atendidas mediante los servicios sociales de la Subdirección para Asuntos LGBTI, y la Estrategia Territorial Integral Social/ Total de personas adultas  que solicitan los servicios sociales de la Subdirección para Asuntos LGBTI, y la Estrategia Territorial Integral Social) x 100</t>
  </si>
  <si>
    <t xml:space="preserve">Otorgar medidas de Ayuda Humanitaria Inmediata – AHÍ Personas entre (29 a 59 años) a las que se le otorgaron Medidas de Ayuda Humanitaria Inmediata – AHI
</t>
  </si>
  <si>
    <t xml:space="preserve">Número de personas adultas (29 a 59 años) que recibieron medidas de ayuda humanitaria en los términos establecidos por la ley. </t>
  </si>
  <si>
    <t>Número de personas adultas (29 a 59 años) que recibieron medidas de ayuda humanitaria en los términos establecidos por la ley</t>
  </si>
  <si>
    <t xml:space="preserve">Número de personas adultas (29 a 59 años) caracterizadas.
</t>
  </si>
  <si>
    <t xml:space="preserve">Realizar Ferias de empleabilidad  para personas víctimas en edad de trabajar.
(Se convoca a personas entre 18 y 59 años)
</t>
  </si>
  <si>
    <t>7734-121</t>
  </si>
  <si>
    <t>Fortalecimiento a la implementación del Sistema Distrital de Protección Integral a las Mujeres Víctimas de violencias-SOFIA en Bogotá</t>
  </si>
  <si>
    <t>Alcanzar al menos el 80% de efectividad (respuesta inmediata y llamadas de vueltas y contactos por chat) en la atención a la Línea Purpura “Mujeres escuchan mujeres”</t>
  </si>
  <si>
    <t>7734_121</t>
  </si>
  <si>
    <t>Fortalecimiento a la implementación del Sistema Distrital de Protección integral a las mujeres víctimas de violencias - SOFIA en Bogotá</t>
  </si>
  <si>
    <t>7675_121</t>
  </si>
  <si>
    <t>Implementación de la Estrategia de Territorialización de la Política Pública de Mujeres y Equidad de Género a través de las Casas de Igualdad de Oportunidades para las Mujeres en Bogotá</t>
  </si>
  <si>
    <t>Transformar imaginarios socioculturales, a través de la generación de espacios de encuentro, movilización y promoción de diálogos interculutrales, en el marco de la ciudad plural y diversa, para alcanzar el reconocimiento de subjetividades, prácticas y formas de habitar el territorio en Bogotá, DC.</t>
  </si>
  <si>
    <t>Transformar los conflictos de seguridad y convivencia mediante la optimización de los mecanismos y escenarios ciudadanos e institucionales de concertación, en la búsqueda de una Bogotá protectora y segura para adultas y adultos.</t>
  </si>
  <si>
    <t>Transformar los conflictos de seguridad y convivencia mediante la optimización de los mecanismos y escenarios ciudadanos e institucionales de concertación, en la
búsqueda de una Bogotá protectora y segura para adultas y adultos.</t>
  </si>
  <si>
    <r>
      <t>Transformar los conflictos de seguridad y convivencia mediante la optimización de los mecanismos y escenarios ciudadanos e institucionales de concertación, en la búsqueda de una Bo</t>
    </r>
    <r>
      <rPr>
        <sz val="11"/>
        <color theme="1"/>
        <rFont val="Calibri Light"/>
        <family val="2"/>
        <scheme val="major"/>
      </rPr>
      <t>g</t>
    </r>
    <r>
      <rPr>
        <sz val="12"/>
        <color theme="1"/>
        <rFont val="Calibri Light"/>
        <family val="2"/>
        <scheme val="major"/>
      </rPr>
      <t>otá protectora y segura para adultas y adultos.</t>
    </r>
  </si>
  <si>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</si>
  <si>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</si>
  <si>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</si>
  <si>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Promover la incidencia de las adultas y los adultos en la planeación de proyectos urbanos y rurales, a través de la visibilización y orientación de las expresiones ciudadanas que se organizan alrededor de los diversos territorios.</t>
  </si>
  <si>
    <t>Resultado indicador primer semestre año 2020</t>
  </si>
  <si>
    <t>% de Avance Indicador primer semestre año 2020</t>
  </si>
  <si>
    <t xml:space="preserve">
100%</t>
  </si>
  <si>
    <t>530./11994</t>
  </si>
  <si>
    <t xml:space="preserve">100%
(25.490)
</t>
  </si>
  <si>
    <t>Cumplió meta en el 2019</t>
  </si>
  <si>
    <t>No se cumplió</t>
  </si>
  <si>
    <t>Cumplió meta en el 2018</t>
  </si>
  <si>
    <t>Observaciones segundo semestre 2020</t>
  </si>
  <si>
    <t>Orientar y/o sensibilizar en prevención de violencia intrafamiliar y violencias sexuales.</t>
  </si>
  <si>
    <t>Nohora Lucia Sarmiento</t>
  </si>
  <si>
    <t>nsarmiento@sdis.gov.co</t>
  </si>
  <si>
    <t>Formar personas adultas (29 a 59 años) en los procesos de participación</t>
  </si>
  <si>
    <t>María Elizabeth Malaver</t>
  </si>
  <si>
    <t>mmalaver@movilidadbogota.gov.co</t>
  </si>
  <si>
    <t>*Diseño de la campaña "Tú eres el corazón de la nueva movilidad" - Story Board.
* Capacitaciones (703 sesiones) dirigidas a la población en el rango etario de 29 a 59 años en temas de educación vial y cultura para la movilidad como: elementos de protección y normatividad de ciclistas, motociclistas; puntos ciegos; promoción de la bicicleta como medio alternativo de transporte; biocinemática; resolución de conflictos; cultura ciudadana; seguridad vial de peatones y pasajeros; capacitaciones en los diferentes módulos de educacón y cultura para la movilidad; en las cuales participaron 15.448 personas.</t>
  </si>
  <si>
    <t>60 IED que ofrecen servicio educativo a través de estrategias educativas flexibles</t>
  </si>
  <si>
    <t>La atención educativa para Personas Jóvenes y Adultas es una apuesta para que quienes no han culminado sus estudios puedan avanzar en su proceso educativo sin discriminación alguna, con estrategias educativas flexibles, pertinentes y diferenciales. Esta estrategia también aporta a la cualificación de los docentes y la garantía de las condiciones para ofrecer una educación de calidad para todas y todos.
La oferta educativa se encuentra en 60 establecimientos oficiales, que implementan jornada nocturna o fines de semana, a la cuales se brinda acompañamiento pedagógico, curricular y socioemocional a través de un equipo de profesionales de la DIIP, beneficiando a 24.034 jóvenes y adultos. La respuesta educativa se enmarca en el decreto 3011 del ciclo I al ciclo VI.</t>
  </si>
  <si>
    <t>La SED brindó atención con Estrategias Educativas Flexibles a estudiantes así: 24.034 Jóvenes y adultos, de los cuales 710 hacen parte de Estrategias satélites, en 60 establecimientos oficiales, 46 personas de la estrategia de Aula Refugio</t>
  </si>
  <si>
    <t xml:space="preserve">*Las Instituciones Educativas Oficiales tienen docentes formados en la atención a estudiantes en el marco de la flexibilización curricular.
*Una atención educativa diferencial y pertinente que llega a grupos y poblaciones que requieren servicio acorde con su particularidad. 
*Acceso y permanencia en el sistema educativo a estudiantes jóvenes, adultos, personas mayores, así como implementación de educación flexible para mujeres en ejercicio de actividades sexuales pagadas, personas privadas de la libertad y pos-penadas, con discapacidad, víctimas de violencia, protegidas por el ICBF entre otras. </t>
  </si>
  <si>
    <t xml:space="preserve">Considerando la necesidad identificada para los adultos que por su condición socio económica o de alta vulnerabilidad no culminaron su trayectoria educativa, la SED desarrolla y fortalece estrategias educativas flexibles que les permitieran continuar sus estudios de educación básica primaria, secundaria y media a través de la modalidad de educación por ciclos, en la red de Instituciones Educativas Distritales en las jornadas nocturnas y fines de semana. Al corte 30 de noviembre de 2020, se atendieron por esta modalidad un total de 6.122 estudiantes adultos entre los 27 y 59 años de edad. 
Así mismo, con el fin de ampliar la oferta educativa para la población adulta que requieren atención educativa, se suscribió el convenio de asociación No. 1831738 de septiembre de 2020 con la Fundación de Educación Superior San José, a través del cual se proyecta la atención de hasta 900 estudiantes jovenes y adultos. La información desagregada de esta información será reportada en el informe de seguimiento del primer semestre de 2021. Es importante aclarar que esta oferta cubre las necesidades de las personas que no pueden asistir en las jornadas nocturnas o fin de semana de las Instituciones Educativas Distritales, ofertando mayor flexibilidad frente a los horarios y espacios de atención. </t>
  </si>
  <si>
    <t xml:space="preserve">No se registran observaciones frente al seguimiento de la acción a cargo de la Dirección de Cobertura. </t>
  </si>
  <si>
    <t>GOBERNANZA. Se realiza fase de posicionamiento, transición y priorización de actividades para la implementación del “plan estratégico y operativo para el abordaje integral de la población expuesta y/o afectada por condiciones crónicas en Bogotá. Posicionamiento del plan en 343 espacios intersectoriales de las localidades.
Se realizaron actividades en las 20 localidades, teniendo en cuenta la fase de alistamiento, actualización del mapeo de actores a nivel intersectorial y reconocimiento del territorio, socialización, posicionamiento. Celebración de la Semana Distrital de Hábitos Saludables del 20 al 27 de septiembre, se contó con la participación de 55.522.  Se realiza fase de alistamiento por localidades e IPS, mapeo de actores a nivel sectorial e intersectorial y reconocimiento del territorio socialización y posicionamiento en espacios locales y en 108 IPS del Distrito.
AVANCE DISTRITAL POR NODOS
1. NODO SEGURIDAD ALIMENTARIA Y NUTRICIONAL: 5,3% avance de implementación de las acciones del Nodo Seguridad Alimentaria y Nutricional.
2. NODO ACTIVIDAD FÍSICA, ESPACIO PÚBLICO Y MOVILIDAD: 3,4% avance de implementación de las acciones del Nodo Actividad Física, Espacio Público y Movilidad.
3. NODO EXPOSICIÓN A RIESGOS AMBIENTALES: 2,7% avance de implementación de las acciones del Nodo Exposición a Riesgos Ambientales. 
4. NODO CONSUMOS NOCIVOS: 2,7% avance de implementación de las acciones del Nodo de Consumos Nocivos.
5. NODO DE ATENCIÓN EN SALUD ANTE LA PRESENCIA DE EXPOSICIONES DE RIESGO O EVENTOS PRECURSORES: 2,6% avance de implementación de las acciones del Nodo de atención en salud ante la presencia de exposiciones de riesgo o eventos precursores. Desde el entorno comunitario o espacio público se realizó seguimiento telefónico en el mes de octubre a 1.472 personas beneficiadas de la estrategia “CUÍDATE, SÉ FELIZ” que presentan una o varias condiciones crónicas, se brindó educación en salud. 
6. NODO DE ATENCIÓN EN SALUD ANTE LA PRESENCIA DE CONDICIONES DESENLACE: 5% avance de implementación de las acciones del Nodo de atención en salud ante la presencia de condiciones desenlace. De acuerdo con el reporte del sistema de información de referencia y contra- referencia SIRC se realizaron 11.810 canalizaciones a ruta integral de atención en salud, por condiciones crónicas, de las cuales 7.674 fueron efectivas.
7. NODO SALUD BUCAL VISUAL Y AUDITIVA: 9,7% avance de implementación de las acciones del Nodo de Salud Bucal Visual y Auditiva.</t>
  </si>
  <si>
    <t xml:space="preserve">1. La meta y la actividad está proyectada para beneficiar a la población del D.C. objeto de las mismas, incluida la población adulta; por lo anterior, la información cuantitativa no está desagregada por momentos del curso de vida.
2. El Presupuesto programado se ajustó a la apropiación definitiva de las metas solicitadas a 31-12-2020.
3. El reporte del presupuesto ejecutado acumulado corresponde al total de la meta relacionada y no esta desagregada por curso de vida y/o politica.  
</t>
  </si>
  <si>
    <t>Gestión de Programas y acciones Se efectuó seguimiento a 507 casos de tuberculosis para la gestión de la administración del tratamiento acortado estrictamente supervisado, articulado a las rutas de atención integral de las EAPB e IPS públicas y privadas. Se realizó seguimiento a 72 pacientes con diagnóstico de TB/VIH para ingreso al programa de atención integral a nivel local. Se reingresaron a tratamiento 9 de pacientes que fueron catalogados como pérdida del seguimiento al tratamiento. Se capacitó a un total de 1341 funcionarios de la red pública y privada de la ciudad, frente al manejo programático de la tuberculosis y TB-VIH/SIDA. Se realizó 1 Comité de evaluación de casos especiales de tuberculosis, articulado con las IPS y EAPB. 
Vigilancia en Salud Pública: Acumulado Julio – noviembre  se han registra un total de 22 muertes por TB, número menor de muertes reportados para el mismo periodo (N:30), para una disminución porcentual de 26.6% las mortalidades se presentaron en las localidades de  Rafael Uribe (n=4) , Bosa (n:3),  Engativá (n=3) Santa Fe, San Cristóbal, Ciudad Bolívar con 2 casos respectivamente, Tunjuelito, Kennedy, Fontibón, Mártires, Suba y Bogotá sin dirección  con 1 caso respectivamente; de acuerdo a la condición de afiliación al SGSSS, las muertes por TB reportadas ocurrieron en 50% (n=11) en población del régimen Contributivo, el 31,8% (n= 7) en régimen subsidiada y sin aseguramiento 3 caso que representa el 13,6% y 1 caso del régimen excepción 4.6%.
Datos preliminares reportados Programa Distrital de Control de la TB, SIVIGILA y EEVV.</t>
  </si>
  <si>
    <t xml:space="preserve">1. La meta y la actividad está proyectada para beneficiar a la población del D.C. objeto de las mismas, incluida la población adulta; por lo anterior, la información cuantitativa no está desagregada por momentos del curso de vida.
2. El Presupuesto programado se ajustó a la apropiación definitiva de las metas solicitadas a 31-12-2020.
3. El reporte del presupuesto ejecutado acumulado corresponde al total de la meta relacionada y no esta desagregada por curso de vida y/o politica.  </t>
  </si>
  <si>
    <t>Para el periodo de reporte, se realizó asistencia técnica a los equipos de las Subredes, para seguimiento a operación y compromisos intersectoriales relacionados con las respuestas a las necesidades de población y emergencia sanitaria, reactivación económica, así como el componente pedagógico del convenio. Se participó en espacios intersectoriales como el Comité Local de SST, Recuperación de Espacio Público. Se participó en la conmemoración distrital del día de la salud en el mundo del trabajo donde participaron empresarios, trabajadores, ARL, sindicatos e instituciones distritales. Se avanzó en la construcción y gestión del proyecto con la Secretaría de Gobierno. De total de la población identificada en 6.626 UTIS que corresponde a 10.769 trabajadores, solo 3.945 Trabajadores han modificado prácticas de autocuidado para mejorar sus condiciones de salud, a través del cumplimiento al Decálogo de Salud, lo que corresponde al 3,35 %.</t>
  </si>
  <si>
    <t>A la fecha de corte noviembre del año 2020, desde la medida de rehabilitación psicosocial han ingresado a los procesos de atención psicosocial un total de 796 personas víctimas del conflicto armado, abordadas así: Modalidad individual: 355 personas víctimas del conflicto armado (259 mujeres, 88 hombres y 8 LGBTI). Modalidad familiar: 135 familias compuestas por 352 personas víctimas del conflicto armado (218 mujeres, 133 hombres y 1 LGBTI). Modalidad Comunitaria: 6 organizaciones y/o procesos de población víctima del conflicto armado compuestas por 89 personas (68 mujeres y 21 hombres). A la fecha de corte se han realizado 1.531 actividades por profesionales de enfermería desde el componente de acciones de promoción y prevención en salud para víctimas del conflicto armado, correspondientes a 878 personas 590 mujeres, 281 hombres y 7 LGBTI. A noviembre se han finalizado por cumplimiento de objetivos un total de 436 procesos (6 sesiones mínimo por proceso). En la modalidad individual 214 personas (149 mujeres, 61 hombres y 4 LGBTI). En la modalidad familiar: 84 familias correspondientes a 136 mujeres y 86 hombres para un total de 222 personas.</t>
  </si>
  <si>
    <t xml:space="preserve">De los 4.016 ciudadanos-as habitantes de calle atendidos-as mediante la estrategia móvil el  89% correspondieron a personas adultas entre los 29 y 59 años de edad; un porcentaje considerable teniendo en cuenta que a través de la estrategia se atienden personas habitantes de calle mayores de 60 años, entre otras edades teniendo en cuenta la contigencia causada por la pandemia durante la vigencia 2020, sin embargo, el enfasis de las acciones siguen estando en la atención de la población adulta habitante de calle. Aunque se tenia programado el 100%, se debe tener en cuenta que a través de la estrategia también se atiende, en ocasiones, jóvenes y personas mayores que demandan la atención a través de la estrategia móvil.
Por medio de la estrategia, se atendió a un número creciente de ciudadanas y ciudadanos habitantes de calle de las diferentes localidades urbanas a través de jornadas móviles de autocuidado y escucha activa. A su vez se avanzó en la atención y acompañamiento a las y los ciudadanos por medio de Planes Individuales para el Desarrollo de Capacidades (PIDC), los cuales se desarrollaron en articulación con otras instituciones públicas y privadas, siendo objeto de seguimiento en el marco de una mesa técnica.
Por causa de la emergencia sanitaria y de la restricción de aglomeraciones, se hizo necesario ajustar la dinámica de la estrategia y limitar la cantidad de personas atendidas en las jornadas móviles de autocuidado y escucha activa. </t>
  </si>
  <si>
    <t xml:space="preserve">Se formaron en total 15.712 personas adultas (de 27 a 59 años) durante el segundo sementre de 2020 a través de la modalidad virtual. </t>
  </si>
  <si>
    <t>Durante el segundo semestre de 2020, la Gerencia Escuela de Participación realizó veinte (20) procesos de formación que fortalecen capacidades democráticas de las personas adultas. Estos procesos se enmarcan en 6 ciclos de formación: 1.Fortalecimiento de organizaciones, 2. Bicicleta y Movilidad sostenible 3.Territorios cuerpos y saberes en clave de participación , 4 Bogotá Planea Activamente, 5. Memoria, paz y reconciliación 6. Juventud y transformación social. 
Se formaron en total 15.712 personas adultas,  de las cuales 5.503 son hombres, 10.056 mujeres, 28 intersexuales y 125 que no desearon responder. 
Recursos de proyecto de inversión 7688</t>
  </si>
  <si>
    <t>Se hizo fortalecimiento a 38 organizaciones sociales de personas adultas, a través de los distintos momentos de la ruta construida por el IDPAC (identificación, diagnóstico, plan de mejoramiento, formación, asesoría y banco de herramientas).
Las organizaciones fortalecidas están distribuidas de la siguiente manera: seis (6) organizaciones de mujer y géneros (LGBTI), 14 organizaciones de grupos étnicos, una (1) organización de personas con discapacidad y 17 organizaciones de nueva expresiones. 
El presupuesto ejecutado acumulado corresponde al valor ejecutado a través del proyecto de inversión 7687, durante la vigenecia 2020, para cumplir con la meta (cuatrienal) de "Asesorar técnicamente 900 organizaciones sociales, de medios comunitarios y alternativos en el Distrito Capital". Por lo tanto, es un valor que no representa unicamente al fortalecimiento de las organizaciones sociales de personas adultaz.</t>
  </si>
  <si>
    <t>Fortalecer a 7885 Organizaciones Comunales de primer y segundo grado y de Propiedad Horizontal en el distrito capital</t>
  </si>
  <si>
    <t xml:space="preserve">Se dio cumplimiento a lo programado para la vigencia 2020, de acuerdo con el ajuste aprobado por la Secretaría Distrital de Planeación. En ese sentido, se fortalecieron 711 Organizaciones Comunales de primer y segundo grado y de Propiedad Horizontal, de las cuales 111 fueron organizaciones comunales y 600 de Propiedad horizontal.
El presupuesto ejecutado acumulado corresponde al valor ejecutado a través del proyecto de inversión 7685, durante la vigenecia 2020, para cumplir con la meta (cuatrienal) de "Fortalecer a 7885 Organizaciones Comunales de primer y segundo grado y de Propiedad Horizontal en el distrito capital". 
</t>
  </si>
  <si>
    <t>Durante los meses de junio a diciembre de 2020 se formaron a 3.517 personas, de ellas 2.632 mujeres, 882 hombres y 3 intersexuales, en las veinte (20) localidades. 
Los procesos de prevención se desarrollaron en el marco de la estrategia “Entornos protectores y territorios seguros, inclusivos y diversos”, a través de la cual se abordan temas relacionados con derechos humanos, equipaje de género, masculinidades corresponsables no violentas, los diferentes tipos de violencia intrafamiliar y sexual, competencias y rutas de atención intersectorial, canales de denuncia, desarrollo de habilidades básicas emocionales, sociales y cognitivas, con el fin de fortalecer el desarrollo personal e interacción social y mejorar las estrategias de afrontamiento de los diferentes retos de la vida cotidiana desde una perspectiva no violenta, prevención de consumo de sustancias psicoactivas asociado a la violencia intrafamiliar, fortalecimiento de redes, construcción democrática de las familias, responsabilidades compartidas, economía del cuidado, entre otros.</t>
  </si>
  <si>
    <t>Del 100% de las personas entre los 27 a 59 años  que se convocaron a los procesos de prevención, el 100% finalizaron en su totalidad las ssesiones programadas.</t>
  </si>
  <si>
    <t>Frente a la meta de preparar 2.000 niños, niñas, adolescentes, jóvenes y adultos en procesos deportivos en las etapas de talento y reserva y rendimiento deportivo, se logró una ejecución del 98% , correspondiente a 1.954 niños, niñas, adolescentes, jóvenes y adultos atletas, no se logró el 100% de la meta planteada debido a que el entrenamiento virtual por la pandemia producida por el CovId 19, no permitió ampliar los grupos especialmente en la etapa de tecnificación que inicialmente se tenían proyectados en los centros felicidad en diferentes disciplinas deportivas, lo cual afecto su ejecución.</t>
  </si>
  <si>
    <t>93.4%</t>
  </si>
  <si>
    <t>Se cumplió la meta con la novedad de la dificultad que se presentó a raíz de la pandemia; esto debido a que al ser inicialmente una actividad virtual, y por ser en segundo semestre donde la ciudadanía se encontraba en aislamiento en sus hogares ya por varios meses, el agotamiento debido al exceso de actividades virtuales de las personas era evidente; sin embargo se planteó que la final del torneo fuera de manera presencial, lo cual generó una gran aceptación y participación por parte de la comunidad.</t>
  </si>
  <si>
    <t>Para el segundo semestre de 2020 respecto a las personas adultas que se encuentran entre los 29 y 59 años que recibieron ayuda humanitaria inmediata el total de personas atendidas es de 550. El otorgamiento de la Ayuda Humanitaria de inmediatez beneficia a las víctimas del conflicto que acaban de declarar un hecho víctimizante y que por tanto, buscan satisfacer sus necesidades básicas con respecto a alojamiento y alimentación. No se presentaron retrasos, se atendió a la población que solicito la AHI.</t>
  </si>
  <si>
    <t>El presupuesto esta inmerso en las actividades definidas en el proyecto de inversión; a medida que estas se ejecutan se da cumplimiento a los productos de la Política Pública. El valor indicado obedece al total de la ejecución de la meta de cada uno de los proyectos de inversión y en los cuales esta relacionado la acción.</t>
  </si>
  <si>
    <t>Para el segundo semestre de 2020 se caracterizaron 1.977 personas adultas. Debido a la situación por la que atraviesa el país en el marco de la Covid-19, se dificultó en un principio la atención continua y presencial a la caracterización de la población, debido a que se requiere la firma de un consentimiento informado, sobre el uso y manejo de datos personales, para ellos se realizó implementación de nuevas estrategias para realizar la caracterización como son el Centro de Encuentro Virtual, bases focalizadas para caracterización y contacto telefónico con las víctimas, pues ya no depende únicamente de la atención en el centro de encuentro; es por ese motivo que se evidencia un cumplimiento mayor al programado. La caracterización socioeconómica permite a las víctimas incluidas en el registro único de víctimas perfilarse de acuerdo con sus conocimientos, experiencia o expectativas hacia procesos de formación, capacitación empleabilidad o emprendimiento de acuerdo a la oferta existente.</t>
  </si>
  <si>
    <t xml:space="preserve">El presupuesto esta inmerso en las actividades definidas en el proyecto de inversión; a medida que estas se ejecutan se da cumplimiento a los productos de la Política Pública. </t>
  </si>
  <si>
    <t xml:space="preserve">Durante el segundo semestre de 2020 se llevó a cabo la Feria de Empleabilidad por la Paz (el 20 de noviembre) con 5 aliados estratégicos operadores de servicio de empleo en la cual se dio acceso a 4.200 vacantes de empleo y se inscribieron 1.252 personas. 
En el mes de diciembre se hizo seguimiento con los operadores de servicio de empleo, con 226 personas en proceso de selección. </t>
  </si>
  <si>
    <t>Con la realización de esta feria de empleabilidad se cumple con la meta programada para el  segundo semestre de 2020. Los recursos disponibles corresponden a los contratos de prestación de servicios que estan apoyando al desarrollo de la acción.</t>
  </si>
  <si>
    <t>Como Avances frente a la ejecución de la Política Pública segundo semestre 2020 se relacionan actividades con mayor participación enfoque poblacional para ADULTEZ: CIRCULACIÓN ONLINE DE OBRAS EN FORMATO VIDEO-TEATRO  ESAL: CORP. CULTURAL TERCER ACT 3.632 Beneficiarios, MUERTE, RESURRECCIÓN Y MUERTE, CANOVACCIO, CAÍN, EL CANTO DE LAS MOSCAS 3.550 Beneficiarios, EL CANTO DE LAS MOSCAS, TORBELLINO COMUNEERO, LA BODA, LA ESPERA, CAIN, MUERTE RESURRECCION Y MUERTE 3.310 Beneficiarios, CIRCULACIÓN ONLINE DE TÉCNICAS PARA LA CREACIÓN COLECTIVA, PANTOMIMA Y NARRATIVAS CORPORALES  ESAL: CORP. DE TEATRO PRODUCCIONES EL MIMO 3.158 Beneficiarios, CIRCULACIÓN ONLINE DE OBRAS EN FORMATO VIDEO-TEATRO.  ESAL: FUNDACION TEATRO ESTUDIO CALARCÁ TECAL 2.028 Beneficiarios, CIRCULACIÓN ONLINE DE OBRAS EN FORMATO VIDEO-TEATRO. ESAL: FUNDACIÓN CENTRO CULTURAL GABRIEL GARCÍA MÁRQUEZ 1.891 Beneficiarios, CIRCULACION ONLINE DE OBRAS EN FORMATO VIDEO-TEATRO 1.396 Beneficiarios, CIRCULACIÓN ONLINE DE OBRAS EN FORMATO VIDEO-TEATRO ESAL: CÍRCULO COLOMBIANO DE ARTISTAS (CICA) 1.368 Beneficiarios, CIRCULACION ONLINE EN FORMATO VIDEO TEATRO 864 Beneficiarios, CIRCULACIÓN ONLINE DE OBRAS EN FORMATO VIDEO-TEATRO. ESAL: TEATRO R101 758 Beneficiarios.</t>
  </si>
  <si>
    <t>El presupuesto ejecutado en el segundo semestre de 2020 en la línea de participación fue de $849.519.000</t>
  </si>
  <si>
    <t>* La información presupuestal corresponde a la meta  de Educación Ambiental, correspndiente al  proyecto de inversión 7657  en el cual no es posible  diferenciar recursos para la atención específica de grupos o sectores poblacionales.</t>
  </si>
  <si>
    <t xml:space="preserve">A través de la gestión realizada por el equipo de participación  de la Oficina de Participación, Educación y localidades de la Secretaría Distrital de Ambiente, gestiona y promueve la vinculación de personas adultas en  diferentes procesos de gestión ambiental local. Es así que para este periodo se vinculan personas adultas de las diferentes localidades de esta manera: USAQUEN 210, CHAPINERO 617, SANTAFE 291, SAN CRISTOBAL 217, USME 1231, TUNJUELITO 483, BOSA 505, KENNEDY 673, FONTIBON 382, ENGATIVA, 78, SUBA 511, BARRIOS UNIDOS 299, TEUSAQUILLO 384, MARTIRES 278, ANTONIO NARIÑO 447, PUENTE ARANDA 307, CANDELARIA 444, RAFAEL U. U. 493, CIUDAD BOLIVAR 231, SUMAPAZ 316
TOTAL 8.397 Personas adultas vinculadas en procesos de gestión ambiental local . 
</t>
  </si>
  <si>
    <t>$522.562.000 presupuesto ejecutado para la meta proyecto de inversión, sobre educación ambiental, durante la vigencia.</t>
  </si>
  <si>
    <t>A través de la gestión realizada por el equipo de educación ambiental de la Oficina de Participación, Educación y localidades de la Secretaría Distrital de Ambiente, se gestiona y promueve la vinculación de personas adultas en las estrategias de educación ambiental. Es así que para este periodo se vinculan personas adultas de las diferentes localidades de esta manera:USAQUEN 286, CHAPINERO 531, SANTAFE 725, SAN CRISTOBAL 153, USME 83, TUNJUELITO 114, BOSA  523, KENNEDY 773, FONTIBON 395, ENGATIVA 444, SUBA 676, BARRIOS UNIDOS 307, TEUSAQUILLO 668, MARTIRES 31, ANTONIO NARIÑO 11, PUENTE ARANDA 287, CANDELARIA 70, RAFAEL U. U. 18, CIUDAD BOLIVAR 311, SUMAPAZ 113, TOTAL 6.519 Para el caso de las aulas ambientales: SORATAMA  408, ENTRENUBES  311, SANTA MARIA DEL LAGO 508, MIRADOR DE LOS NEVADOS 334, AUAMBARI 743, TOTAL: 2.304 TOTAL 8.833  Personas adultas vinculadas en estrategias de educación ambiental</t>
  </si>
  <si>
    <t>* La información presupuestal corresponde a la meta  de participación ciudadana, correspndiente al  proyecto de inversión 7657  en el cual no es posible  diferenciar recursos para la atención específica de grupos o sectores poblacionales.</t>
  </si>
  <si>
    <t xml:space="preserve">En el marco del Plan de Desarrollo “Nuevo Contrato Social y Ambiental para la Bogotá del Siglo XXI” la Secretaría Distrital de Integración Social atendió a 958  personas adultas (29-59 años) de los sectores sociales LGBTI, sus familias y redes de apoyo desde los servicios sociales de la Subdirección para Asuntos LGBTI y la Estrategia Territorial Integral Social. 
La atención a personas adultas pertenecientes a los sectores LGBTI se realizó a través de las modalidades del servicio de asesorías psicológicas y jurídicas con los que se concertaron planes de acción desde el abordaje individual. También, se realizaron intervenciones en espacios grupales y redes de apoyo. Así como la activación de rutas de atención con otros servicios sociales y demás oferta institucional a nivel local y distrital.
A continuación se resaltan los principales logros de gestión asociados a actividades desarrolladas con personas adultas pertenecientes a los sectores LGBTI, sus familias y redes de apoyo:
•	Se logró cerrar ciclo en el proceso con el Método de Educación Flexible para Adultos, en articulación con la Secretaría Distrital de Educación. 
•	El equipo psicosocial del Centro de Atención a la Diversidad Sexual y de Géneros Zona Centro de la localidad de Mártires, participó y realizó actividades con Humanity Inclusión y Acción Contra el Hambre con enfoque de género brindando atención a personas procedentes de Venezuela.
•	Se realizó acompañamiento a la segunda etapa en las votaciones de iniciativas de crecimiento social, de los presupuestos participativos de las localidades de Mártires, Teusaquillo, Bosa, Suba, Kennedy, Usme, Santa Fé y Candelaria convocando a la ciudadanía residente y trabajadora de la localidad a participar en la toma de decisiones para el gasto de estos recursos.
•	En este marco se avanzó con un taller psicoeducativo en relación con las prácticas de cuidado y prevención de las ITS con las personas de los sectores sociales LGBTI. 
•	Se realizó acompañamiento a organizaciones que brindan atención a población migrante LGBTI: Cruz Roja Colombia, Acción Contra el Hambre y Humanity and Inclusión, para la ejecución de jornadas de inoculación en el Centro de Atención a la Diversidad sexual y de géneros Zona Centro.
•	Se realizaron acciones asociadas a la Política Pública de Familias, orientadas a la capacitación de funcionarios/as de Comisarías de Familias frente al enfoque diferencial por orientaciones sexuales e identidades de género diversas. Así mismo, se realizó un conversatorio de reconocimiento y valoración de las construcciones de familia diversas en el marco de la Semana Distrital del Buen Trato.
•	Se avanzó en la articulación con la organización Colectivo de Hombres Gay y la Dirección de Diversidad Sexual con el objetivo de fortalecer canales de información y la oferta de servicios para las personas que viven con VIH.
•	Se realizó un conversatorio en el marco de la semana Viviendo en Positivo desde la Subdirección para Asuntos LGBTI y en articulación con organizaciones sociales y líderes-as del movimiento LGBTI.
Gestión, acompañamiento y participación en eventos de impacto local y distrital:
● En el marco de la Semana Viviendo en Positivo y Día Internacional de la Lucha Contra el VIH/SIDA
● Semana del Buen Trato
● ● Día de la No Violencia Contra las Mujeres
● Día de la Memoria Trans
● Consejo Local de Política Social-CLOPS de la Política Publica de y para las Familias
Acciones de sensibilización y movilización:
● Velatón por la memoria de las personas Trans que perdieron la vida durante el 2020
● Jornada de Autocuidado para ciudadanos-as habitantes de calle en la localidad de Teusaquillo.
● Actividad de sensibilización sobre familias diversas con actividades lúdicas pedagógicas como la “Cartilla del Profesor Súper O”
● Taller de Huertas Urbanas en articulación con el Jardín Botánico.
● Encuentros deportivos en la localidad de Kennedy
● Cine Foro con la proyección de la película La Otra Familia
● Actividad “La Rodada” para apoyar la jornada de eliminación de la violencia hacia las mujeres diversas
● Pacto por la movilidad incluyente en el trayecto del Transmicable de la localidad de Ciudad Bolívar
● Taller de mecánica básica “Mecanizadxs” dirigido a personas de los sectores LGBTI de la localidad de Usme.
● Foro Local “En la Piel de las Mujeres” en la localidad de Barrios Unidos
● Recorrido nocturno "Ruta por los derechos humanos" en la localidad de Tunjuelito
● Primer Encuentro de Ruralidad Diversa.
Acompañamiento y fortalecimiento a las redes de apoyo y afecto:
La red de Conducción de Habilidades para la Autonomía
La Red de Saberes Diversos
La Organización Corazón Diverso
Organización LGBTI Diversidad Urbana
Madres Dragón en Colombia.
Transversalización de la Política Pública para la Garantía Plena de los Derechos de las personas LGBTI en lo local
Articulación con Secretaría Distrital de la Mujer, Secretaría Distrital de Salud, Secretaría de Gobierno y Casas de la Justicia, Instituto Distrital de la Participación y Acción Comunal- IDPAC, Secretaría Distrital del Hábitat, Secretaría de Seguridad, Convivencia y Justicia, Secretaría Distrital de Movilidad y Secretaría Distrital de Ambiente.
</t>
  </si>
  <si>
    <t>El presupuesto es global y corresponde a la Meta 5  del proyecto de inversión 7756 Compromiso Social por la Diversidad en Bogotá. El proyecto no contempla desagregar presupuesto para acciones destinadas a grupos etarios específicos.
Se ajustó el presupuesto asignado a la Meta 5 después de la  asignación presupuestal  aprobada por la Secretaría Distrital de Hacienda para la vigencia 2021, la que corresponde a $8.354.018.824 destinados para el cumplimiento de esta meta durante el cutrienio 2020-2024.</t>
  </si>
  <si>
    <t xml:space="preserve">Ruta Distrital de Atención y Protección a Defensores y Defensoras de Derechos Humanos: $274.328.488 de los cuales, $38.835.874 corresponden al ingreso con medidas especiales por parte del operador a 56 defensores y defensoras.
Ruta casa refugio LGBTI: $62.258.948 de los cuales, $3.103.093 corresponden al ingreso con medidas especiales por parte del operador a 4 ciudadan@s de la población LGBTI
Ruta atención víctimas de trata de personas: $93.388.421 de los cuales, $6.977.431 corresponden al ingreso con medidas especiales por parte del operador a 8 ciudadan@s víctimas del delito de trata.
</t>
  </si>
  <si>
    <t xml:space="preserve">La Dirección de Derechos Humanos de la Secretaría Distrital de Gobierno, logro la atención de personas adultas entre los 29 y 59 años durante el segundo semestre del 2020, que demandaron medidas de prevención o protección para garantizar sus derechos a la vida, libertad, integridad y seguridad. 
Cifras de personas atendidas, durante el periodo comprendido entre el 01 de julio al 31 de diciembre de 2020:
1. Ruta Distrital de Atención y Protección a Defensores y Defensoras de Derechos Humanos: N°. Ingresos a ruta: 97. N°. Atenciones por Nuevos Hechos: 30. N°. Atenciones por orientación 4. N°. Atenciones por Seguimiento: 10. Para un total de 141. 
2. Ruta casa refugio LGBTI: N°. Ingresos a ruta: 11. N°. Atenciones por Nuevos Hechos: 1. Atenciones por Seguimiento 20. N° Atenciones por orientación 0. Para un total de 32. 
3. Ruta atención víctimas de trata de personas: N° .Ingresos a ruta: 9. N°. Atenciones por Seguimiento: 38. N°. Atenciones por Nuevos Hechos: 0. N° Atenciones por orientación 1. Para un total de 48. 
</t>
  </si>
  <si>
    <t>Informe de reporte de metas. Corte 1 de junio a 31 de diciembre de 2020.</t>
  </si>
  <si>
    <t>Los recursos destinados para estos procesos de formación dan cuenta de una suma de $43.175.850.</t>
  </si>
  <si>
    <t xml:space="preserve">Cifras de cuántos procesos desarrollaron en Derechos Humanos, con enfoque diferencial e interseccional, dirigidos a población de 29 a 59 años en el segundo semestre del año 2020. En el periodo comprendido entre el 01 de julio al 31 de diciembre de 2020. No de registros de personas ubicadas en trayectoria de vida de adultez 2020, de acuerdo al reporte PMR mensual 2020.
La participación se dio en 70 encuentros de educación en Derechos Humanos.  
Femenina: 1090
Masculino: 616
Trans: 3
No Responde: 15
Total general: 1724
</t>
  </si>
  <si>
    <t>Para el  segundo semestre de 2020 se relaciona el presupuesto ejecutado para los emprendedores y empresarios adultos que se beneficiaron de los programas de la  SEN y para lo cual  está contemplado el proyecto de inversión 7842 de fortalecimiento en herramientas y temas empresariales,  a través de procesos de formación, fortalecimiento, asistencia técnica y servicios empresariales integrales a la medida de las necesidades.
Con el programa Creo en Mí, se beneficiaron 534 emprendedores y empresarios, quienes potenciaron su liderazgo, creatividad, autonomía y tenacidad  a través del fortalecimiento de sus ideas de negocios y emprendimientos, promoción del empoderamiento y el desarrollo de competencias empresariales , y temas de conexiones con el mercado a través de las vitrinas comerciales.
43 emprendedotes que participaron enel el festival Gofest con quienes se generarom acciones de carácter académico y comercial que promovieran el emprendimiento a través del desarrollo de capacidades en emprendedores, impulsando la innovación en los negocios nuevos y la transformación en los existentes con el fin de generar conexiones entre emprendedores, inversionistas, compradores y actores del ecosistema empresarial de la ciudad.
78 emprendedores que participaron en Expobar herramientas digitales y 26 en Expobar rueda de negocios, a quienes se les brindó herramientas en habilidades digitales y tips enfocados al desarrollo de un espacio de relacionamiento comercial, herramientas de comunicación, empatía, y relacionamiento para optimizar el tiempo de una cita y así  realizar una efectiva presentación del producto o servicio y ,
215 empresarios con el Convenio Transformación Digital  ACOPI cuyo objetivo fue promover la transformación digital y la innovación como mecanismo de sostenibilidad entre empresarios de la ciudad, por medio del desarrollo de conferencias, talleres, diagnósticos, asesorías y un foro donde participaron emprendedores, empresarios de pequeñas y medianas empresas de los diferentes sectores económicos.</t>
  </si>
  <si>
    <t xml:space="preserve"> 599. </t>
  </si>
  <si>
    <t xml:space="preserve">Para el caso de la SEF no se tienen presupuestos diferenciados para la atención de grupos etareos o poblaciones, esto debido a que el servicio se presta por demanda atendiendo con la totalidad de los recursos a toda la población. En consecuencia para esta meta se presenta la totalidad del presupuesto asignado a la meta y su respectiva ejecución.                                                                                                                          Personas adultas que se formaron  en nuevas competencias y/o habilidades para el trabajo fueron en el segundo semestre fueron 599. </t>
  </si>
  <si>
    <t>Para el caso de la SEF no se tienen presupuestos diferenciados para la atención de grupos etareos o poblaciones, esto debido a que el servicio se presta por demanda atendiendo con la totalidad de los recursos a toda la población. En consecuencia para esta meta se presenta la totalidad del presupuesto asignado a la meta y su respectiva ejecución.                                                                                                                               Personas adultas que se vincularon a tarves de los diferenntes procesos de intermediacion de la Agencia de Gestion y colocacion del distrito en el segundo semestre  fueron 1.039</t>
  </si>
  <si>
    <t xml:space="preserve">Para el caso de la SEF no se tienen presupuestos diferenciados para la atención de grupos etareos o poblaciones, esto debido a que el servicio se presta por demanda atendiendo con la totalidad de los recursos a toda la población. En consecuencia para esta meta se presenta la totalidad del presupuesto asignado a la meta y su respectiva ejecución.                                                                                                                         Personas adultas que se remitieron a Empleadores a traves de la Agencia de Gestión y Colocacion del Distrito  fueron: 9.128 personas </t>
  </si>
  <si>
    <t xml:space="preserve">Diana Patron </t>
  </si>
  <si>
    <t>dpatron@desarrolloeconomico.gov.co</t>
  </si>
  <si>
    <t xml:space="preserve">Porcentaje de personas adultas formadas en competencias blandas y transversales </t>
  </si>
  <si>
    <t>(Número de personas adultas formadas en  competencias balndas o transversales / Total de personas adultas que cumplen criterios para acceder a los procesos de formación en competencias blandas ofrecidos por la Subdirección de Empleo y Formación)</t>
  </si>
  <si>
    <t xml:space="preserve"> Se unifican las acciones 9.5 y 9.11 en un solo componente de formación en el marco de la Ruta de Empleo de la Agencia de Intermediación Laboral y con el fin de guardar coherencia con el plan de desarrollo actual.                                                                Personas adultas que se formaron  en  competencias o habilidades blandas y transversales en el segundo semestre fueron 1876 (Formatos en competencias blandas y transversales)</t>
  </si>
  <si>
    <t xml:space="preserve">Formar a personas adultas en competencias blandas y transversales </t>
  </si>
  <si>
    <t xml:space="preserve">  </t>
  </si>
  <si>
    <t xml:space="preserve">No se asignó presupuesto específico para esta acción. El presupuesto reportado corresponde al ejecutado, en el segundo semestre de 2020, para la totalidad de la meta Plan de Desarrollo 304. Alcanzar al menos el 80% de efectividad (respuesta inmediata, llamadas devueltas y contactos por chat) en la atención de la linea purpura  “Mujeres escuchan mujeres” integrando un equipo de la misma a la linea de emergencias 123. </t>
  </si>
  <si>
    <t xml:space="preserve">Durante el segundo semestre de 2020 fueron atendidas el 100% de mujeres que se comunicaron a través de la linea Purpura Distrital. De acuerdo con el reporte del Sistema de Información Misional, para el segundo semestre de 2020 se atendieron 4.501 mujeres adultas (29 a 59 años) a través de la Línea Púrpura, con la siguiente desagregación mensual:
Julio: 902
Agosto: 763
Septiembre: 697
Octubre: 653
Noviembre: 621
Diciembre: 865
</t>
  </si>
  <si>
    <t xml:space="preserve">No se asignó presupuesto epecífico para esta acción. El presupuesto reportado corresponde al ejecutado en el segundo semestre de 2020 para la totalidad de la meta "Operar 6 casas refugio para mujeres víctimas de violencia y personas a cargo" del Proyecto de Inversión 7734.  </t>
  </si>
  <si>
    <t xml:space="preserve">Según el reporte del Sistema de Información Misional, para el período del 01 de junio al 31 de diciembre de 2020 fueron acogidas 59 mujeres adultas. No se presentaron desistimientos ni personas que no cumplieran con criterios.  A continuación, se presenta una desagregación mensual:
Junio: 13
Julio: 5
Agosto: 6
Septiembre: 8
Octubre: 9
Noviembre: 10
Diciembre: 8  
  </t>
  </si>
  <si>
    <t xml:space="preserve">Durante el periodo de junio a diciembre 2020, 3008 mujeres recibieron atenciones sociojurídica en alguno de los siguientes escenarios institucionales: casas de jusricia, Caivas, Capiv y Sede Administrativa.
626 Mujeres solo requerían antencion de Orientación;  2224 mujeres recibieron atención en asesoria y 158 mujeres recibieron tanto orientación como asesoría sociojurídica.
Capiv fue el punto de atención que más mujeres atendió, con 673.  En cuanto a Casas de Justica, la de Ciudad Bólivar fue la de mayor demanda, con una asistencia de 374.
Los motivos de consulta mas recurrentes para este grupo de mujeres fueron:  Solicitud de medida de protección 21%;   16% por violencia intrafamiliar; 14% en tema de alimentos; 10% Custodia; 7% Incumplimiento de medida de protección. </t>
  </si>
  <si>
    <t xml:space="preserve">La atención socio jurídica, desde el nivel de orientación y asesoría socio jurídica en el marco de la implementación de la Estrategia de Justicia de Género de la entidad, permite avanzar en la garantía y restablecimiento de los derechos de las mujeres, brindándoles herramientas que les permitan acceder a la justicia de una manera informada. durante el segundo semestre de 2020 se realizaron 3667 orientaciones y asesorías  a 2980 mujeres adultas*. 
 * Fuente SIMISIONAL. El total por semestre no es igual que la suma de atención  ya que una mujer pudo ser atendida en mas de una ocasión. </t>
  </si>
  <si>
    <t xml:space="preserve"> No es posible desagregar la ejecución  presupuestal, de acuerdo con  las atenciones realizadas por grupo etario. </t>
  </si>
  <si>
    <t xml:space="preserve">Para el mejoramiento de la calidad de vida de las mujeres y el empoderamiento de las mujeres el servicio de orientación psicosocial de las Casas de Igualdad de Oportunidades para las Mujeres se constituye en un espacio privado de reflexión sobre las violencias y malestares que afrontan en el que se pretende identificar el impacto emocional y relacional de estas problemáticas, así como las rutas de atención, visibilizando los recursos y las redes de apoyo con las que cuentan las ciudadanas participantes.  En este contexto,en el segundo semestre de 2020 se  realizaron 3703  orientaciones y acompañamientos psicosociales a través de las CIOM a 2433 mujeres adultas*. 
* Fuente SIMISIONAL. El total por semestre no es igual que la suma de atención y seguimiento ya que una mujer pudo ser atendida en mas de una ocasión. </t>
  </si>
  <si>
    <t xml:space="preserve"> No es posible desagregar  la ejecución  presupuestal de acuerco con  las atenciones realizadas por grupo etario. </t>
  </si>
  <si>
    <t>Durante el segundo semestre del 2020, se formaron 1.334 mujeres adultas en sus derechos a través del uso de TIC. Durante este periodo se ofertaron a las ciudadanas cinco cursos, específicamente: Habilidades socioemocionales, Habilidades Digitales, Constructoras de Paz, Activismo Digital e Indicadores de Género. 
Como parte de los principales aprendizajes de la vigencia encontramos que es necesario continuar con estrategias pedagógicas para que las mujeres en Bogotá continúen afianzando los conocimientos en herramientas tecnológicas y digitales. 
*El contacto constante de las mujeres por parte del equipo facilitador logró una mayor continuidad de las participantes en los procesos de formación. 
*El limitado acceso de equipos tecnológicos, datos en los celulares y plan de internet en los hogares de algunas mujeres, dificulta su permanencia en los distintos procesos de formación.</t>
  </si>
  <si>
    <t xml:space="preserve">El presupuesto programado para formar 2,000 mujeres durante el segundo semestre de 2020 correspode a $2,363,000,000. Sin emabrgo, este presupuesto corresponde a acciones globales para procesos de formación indistintamente de la etapa vital en la que se encuentran las mujeres. 
Aunque el porcentaje de mujeres adultas que participaron del proceso corresponde al 67%, no podemos desagregar  el presupuesto por porcentaje de mujeres formadas, dado que como se mencionó anteriormente, también se incorporab  criterios de mantenimiento de equipos, adecuación de espacios, desarrollo de contenidos, entre otros, que son propios del proceso y que no permiten una desagregación especìfica para esta Politica Publica. 
</t>
  </si>
  <si>
    <t>7673_121</t>
  </si>
  <si>
    <t>Desarrollo de capacidades para aumentar la autonomía y empoderamiento de las mujeres en toda su diversidad en Bogotá</t>
  </si>
  <si>
    <t xml:space="preserve"> Formar 26.100 mujeres en sus derechos a través de procesos de desarrollo de capacidades en el uso TIC</t>
  </si>
  <si>
    <t>No es posible dar respuesta al presupuesto ejecutado solo para esta acción, toda vez que el monto total aplica para las tres acciones afirmativas, asociadas a la meta</t>
  </si>
  <si>
    <t xml:space="preserve">Se diseñó la Estrategia Distrital de Cuidado Menstrual dirigida a mujeres y personas con experiencias menstruales habitantes de calle. Entre estas mujeres, se trabajó con mujeres adultas en los servicios de SDIS y que habitan la calle, las líneas de acción definidas en materia pedagógica, responden al trabajo adelantado con ellas. Con miras a desarrollar un trabajo con mujeres adultas y mayores, se realizó un grupo focal, para identificar  intereses y necesidades de estas mujeres frente al tema.  </t>
  </si>
  <si>
    <t>Esta acción se reporta en la política pública de Mujeres y Equidad de Género. Está  está articulado el trabajo con la Política pública del fenómeno de habitabilidad en calle.</t>
  </si>
  <si>
    <r>
      <rPr>
        <sz val="10"/>
        <rFont val="Calibri Light"/>
        <family val="2"/>
        <scheme val="major"/>
      </rPr>
      <t>De los 1.951 ciuda</t>
    </r>
    <r>
      <rPr>
        <sz val="10"/>
        <color theme="1"/>
        <rFont val="Calibri Light"/>
        <family val="2"/>
        <scheme val="major"/>
      </rPr>
      <t xml:space="preserve">danos-as habitantes de calle atendidos-as mediante los servicios sociales de la Subdirección para la Adultez-SDIS,  86% correspondieron a personas adultas entre los 29 y 59 años de edad. 
Desde los hogares de paso se atendió a población habitante de calle a través de acciones formativas,
entre las que resaltan ejercicios de introspección y autonomía que permiten el desarrollo de capacidades con miras a la reducción de riesgos y mitigación de daños asociados a la vida en calle.
Específicamente, en el Hogar de Paso Los Mártires se prestó atención integral a las y los habitantes de calle en mayor vulnerabilidad por su estado de salud o por su edad avanzada, generando un espacio de protección durante el periodo de cuarentena. El Hogar de Paso Carrera 35 se habilitó como modalidad de autocuidado, permitiendo la prestación de atención de bajo umbral buscando
cubrir las necesidades básicas de las y los habitantes de calle que no ingresaron a otros servicios y que se vieron altamente vulnerados por la situación de emergencia sanitaria.
Por otra parte, desde el trabajo interdisciplinario en el CEDID se establecieron acciones progresivas y corresponsables para el mejoramiento de la calidad de vida de las y los participantes, en el marco de los enfoques de derechos, diferencial, género y de capacidades, en los espacios establecidos en el
diario vivir a nivel individual y grupal, en el ejercicio de la libertad y la autonomía. El Centro de Alta Dependencia logró la cobertura completa de los cupos adicionados, con lo cual se garantizó a la población habitante de calle con alta dependencia física, mental o cognitiva una atención digna y de calidad.
Desde todos los servicios se realizaron traslados a los servicios de vejez de personas que cumplen con los criterios de adulto mayor, favoreciendo una atención acorde con sus necesidades. Igualmente se adelantaron traslados a los servicios de discapacidad, con el fin de brindar a las personas la atención especializada requerida.
Cabe anotar que, para el periodo junio - diciembre, no se tuvo cobertura completa en las unidades operativas, debido a la emergencia sanitaria y a las directrices de la Secretaría Distrital de Salud sobre distanciamiento social. Se atendieron las recomendaciones definidas por la Secretaría de Salud, disminuyendo hasta a menos del 50% la cobertura de las unidades operativas con el fin de evitar contagios; además, se restringió el ingreso de personas nuevas a las unidades operativas, por la presencia de brotes en algunos servicios.
</t>
    </r>
  </si>
  <si>
    <t>Fuentes: Informe de Seguimiento al Proyecto de Inversión (SPI), corte diciembre 2020 y Sistema de registro de beneficiarios – SIRBE. Informe de reporte de metas. Corte 1 de junio a 31 de diciembre de 2020. 
El presupuesto programado corresponde al presupuesto global de la meta. El proyecto no contempla desagregar presupuesto para acciones destinadas a grupos etarios específicos.</t>
  </si>
  <si>
    <t xml:space="preserve">Atender 4.055 ciudadanas y ciudadanos en riesgo y habitantes de calle mediante la mitigación de riesgos y daños asociados al fenómeno de habitabilidad en calle
</t>
  </si>
  <si>
    <t>Fuentes: Informe de Seguimiento al Proyecto de Inversión (SPI), corte diciembre 2020 y Sistema de registro de beneficiarios – SIRBE. Informe de reporte de metas. Corte 1 de junio a 31 de diciembre de 2020. 
El presupuesto programado corresponde al presupuesto global de la meta. El proyecto no contempla desagregar presupuesto para acciones destinadas a grupos etarios específicos.
Para la vigencia 2020, la meta tuvo una reprogramación pasando de 9.795 a 4.055.</t>
  </si>
  <si>
    <r>
      <t>No se tiene estimado el presupuesto de manera individual para cada grupo poblacional, por lo que se reporta el total del presupuesto de la meta No. 4.  Ejecutar y evaluar el 100% de las estrategias de pedagogía y educación vial diseñadas, del proyecto 7581.</t>
    </r>
    <r>
      <rPr>
        <i/>
        <sz val="10"/>
        <color rgb="FF000000"/>
        <rFont val="Calibri Light"/>
        <family val="2"/>
        <scheme val="major"/>
      </rPr>
      <t xml:space="preserve"> Fortalecimiento de la comunicación y la cultura para la movilidad como elementos constructivos y pedagógicos del nuevo contrato social en Bogotá, con un 92% de compromiso presupuestal.</t>
    </r>
  </si>
  <si>
    <t xml:space="preserve">La entidad tuvo que suspender las alternativas comerciales por la emergencia sanitaria presentada sin embargo se hicieron nuevos piplotos en la zona franca de Fontibón asi como la reactivación con (3) tres  ferias navideñas. 
A estas iniciativas se sumaron las ferias con integrantes  del pueblo Embera que se realizaron en las instalaciones de la entidad en el mes de diciembre, buscando generar nuevas formas y oportunidades de comercialización para los usuarios del IPES. </t>
  </si>
  <si>
    <t xml:space="preserve">A pesar de la situación de la emergencia sanitaria que dificultó por unos meses la apertura de las ferias comerciales, se lograron con nuevos pilotos que gestionó la entidad desarrollar de nuevo la alternativa, logrando atender a la población sujeta de atención con protocolos de bioseguridad. En la entidad se siguen bscando alternativas para poder responder de manera efectiva la demanda de las ferias comerciales y poder cumplir con la misionallidad del instituto pero considerando que son zonas de alto flujo de personas se evaluan e implementaron los protocolos buscando que la apertura economica salvaguardara la salud de todos de la misma manera. </t>
  </si>
  <si>
    <t xml:space="preserve">Dentro de las capacitaciones en las cuales se formó la población adulta de vendedores informales en la vigencia 2020, fueron:  
• Curso de estrategias de negocio con énfasis en domicilio y fidelización de clientes 1.
• Curso de fortalecimiento empresarial 1 – 2020
• Curso de Marketing Digital 1 - 2020 PDD 2024
• Curso de mercadeo, comercialización y ventas - I – 2020
• Curso de mercadeo, comercialización y ventas 2 – 2020
• Curso de mercadeo, comercialización y ventas 3 - 2020
</t>
  </si>
  <si>
    <t xml:space="preserve">La capacitación y formación dentro de la entidad debido a la emergencia sanitaria tuvo que optimizar los temas debido a las dificultades que presentaron los diferentes emprendedores para poder continuar con sus negocios y la venta de sus productos por lo tanto, se buscó una formación más personalizada y enfocada a potenciar los diferentes productos de cada emprendedor por canales virtuales y además a constituirse empresarialmente, lo que contribuye directamente a la mejoría de su negocio impactando la vida positivamente de los usuarios. </t>
  </si>
  <si>
    <t>Con la caracterización se busca que se pueda tener una base actualizada de los vendedores informales que ocupan el espacio público para poder tener una oferta de servicios integral y optima para los usuarios de la entidad.</t>
  </si>
  <si>
    <t xml:space="preserve">$191
$335
$409
$238
</t>
  </si>
  <si>
    <t>1. $ 113
2. $23
3. $217
4. $166</t>
  </si>
  <si>
    <t xml:space="preserve">El acompañamiento ha logrado fortalecer en los procesos de tecnicos de los emprendedores, buscando comercializar sus productos por otros canales virtuales. Asi mismo el acompañamiento psicosocial que han tenido los beneficiarios en tiempo de pandemia ha sido un aliciente para contribuir con sus procesos comerciales ya que muchos requieren asesorias personalizadas de dudas especificas sobre sus proyectos individuales.
Sumado a esto, la capacitación y formación de los usuarios contribuye al proceso de especilización de los vendedores para generar capacidades blandas y de esta manera ayudar a que sus proyectos se mantengan en el tiempo.
Se realiza la capacitacion a los emprendimientos por subsistencia en diferentes programas de acuerdo a sus necesidades:
1. Formalizacion empresarial.
2. Imagen corporativa.
3. Fintech.
Con la capacitacion de estos emprendedores se logra aumentar la posibilidad de que sus unidades productivas se mantengan en el tiempo, teniendo en cuenta los temas impartidos en los talleres. Con la identificacion de necesidades  se puede centralizar los temas de mayor urgencia y necesidad para asi prestar una atencion  adecuada y oportuna. </t>
  </si>
  <si>
    <t xml:space="preserve">SECRETARIA DISTRITAL DE INTEGRACIÓN SOCIAL </t>
  </si>
  <si>
    <t>POLITICA PÚBLICA DE Y PARA LA ADULTEZ</t>
  </si>
  <si>
    <t>LILIAN ANDREA MELO MELO</t>
  </si>
  <si>
    <t>Criterio de avance</t>
  </si>
  <si>
    <t>Implementada a satisfacción</t>
  </si>
  <si>
    <t>Reporte en cifra y debe ser en %</t>
  </si>
  <si>
    <t>Implementada parcialmente</t>
  </si>
  <si>
    <t>Finalizó Isemesntre</t>
  </si>
  <si>
    <t>Finalizó Isemestre</t>
  </si>
  <si>
    <t>1876 PERSONAS</t>
  </si>
  <si>
    <t>No se implementó</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</si>
</sst>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6" formatCode="&quot;$&quot;\ #,##0;[Red]\-&quot;$&quot;\ #,##0"/>
    <numFmt numFmtId="8" formatCode="&quot;$&quot;\ #,##0.00;[Red]\-&quot;$&quot;\ #,##0.00"/>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_);_(&quot;$&quot;\ * \(#,##0\);_(&quot;$&quot;\ * &quot;-&quot;_);_(@_)"/>
    <numFmt numFmtId="167" formatCode="_(&quot;$&quot;\ * #,##0.00_);_(&quot;$&quot;\ * \(#,##0.00\);_(&quot;$&quot;\ * &quot;-&quot;??_);_(@_)"/>
    <numFmt numFmtId="168" formatCode="_-* #,##0\ _€_-;\-* #,##0\ _€_-;_-* &quot;-&quot;\ _€_-;_-@_-"/>
    <numFmt numFmtId="169" formatCode="_-* #,##0.00\ &quot;€&quot;_-;\-* #,##0.00\ &quot;€&quot;_-;_-* &quot;-&quot;??\ &quot;€&quot;_-;_-@_-"/>
    <numFmt numFmtId="170" formatCode="_-* #,##0.00\ _€_-;\-* #,##0.00\ _€_-;_-* &quot;-&quot;??\ _€_-;_-@_-"/>
    <numFmt numFmtId="171" formatCode="&quot;$&quot;\ #,##0"/>
    <numFmt numFmtId="172" formatCode="d\-m\-yy;@"/>
    <numFmt numFmtId="173" formatCode="0.0%"/>
    <numFmt numFmtId="174" formatCode="_-* #,##0\ _€_-;\-* #,##0\ _€_-;_-* &quot;-&quot;??\ _€_-;_-@_-"/>
    <numFmt numFmtId="175" formatCode="0.000%"/>
    <numFmt numFmtId="176" formatCode="_-[$$-240A]* #,##0.00_-;\-[$$-240A]* #,##0.00_-;_-[$$-240A]* &quot;-&quot;??_-;_-@_-"/>
    <numFmt numFmtId="177" formatCode="_([$$-240A]\ * #,##0_);_([$$-240A]\ * \(#,##0\);_([$$-240A]\ * &quot;-&quot;_);_(@_)"/>
    <numFmt numFmtId="178" formatCode="_-[$$-240A]\ * #,##0_-;\-[$$-240A]\ * #,##0_-;_-[$$-240A]\ * &quot;-&quot;??_-;_-@_-"/>
    <numFmt numFmtId="179" formatCode="[$$-240A]\ #,##0_);\([$$-240A]\ #,##0\)"/>
    <numFmt numFmtId="180" formatCode="_-[$$-240A]* #,##0_-;\-[$$-240A]* #,##0_-;_-[$$-240A]* &quot;-&quot;??_-;_-@_-"/>
    <numFmt numFmtId="181" formatCode="_-* #,##0\ &quot;€&quot;_-;\-* #,##0\ &quot;€&quot;_-;_-* &quot;-&quot;\ &quot;€&quot;_-;_-@_-"/>
    <numFmt numFmtId="182" formatCode="&quot; &quot;#,##0&quot; &quot;;&quot;-&quot;#,##0&quot; &quot;;&quot; - &quot;;&quot; &quot;@&quot; &quot;"/>
    <numFmt numFmtId="183" formatCode="_(&quot;$&quot;\ * #,##0_);_(&quot;$&quot;\ * \(#,##0\);_(&quot;$&quot;\ * &quot;-&quot;??_);_(@_)"/>
    <numFmt numFmtId="184" formatCode="&quot;$&quot;\ #,##0.00_);[Red]\(&quot;$&quot;\ #,##0.00\)"/>
    <numFmt numFmtId="185" formatCode="&quot;$&quot;\ #,##0_);[Red]\(&quot;$&quot;\ #,##0\)"/>
    <numFmt numFmtId="186" formatCode="d/m/yy;@"/>
    <numFmt numFmtId="187" formatCode="0;[Red]0"/>
    <numFmt numFmtId="188" formatCode="dd/mm/yyyy;@"/>
  </numFmts>
  <fonts count="70">
    <font>
      <sz val="11"/>
      <color theme="1"/>
      <name val="Calibri"/>
      <family val="2"/>
      <scheme val="minor"/>
    </font>
    <font>
      <sz val="11"/>
      <color indexed="8"/>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9"/>
      <color indexed="62"/>
      <name val="Calibri Light"/>
      <family val="2"/>
    </font>
    <font>
      <b/>
      <sz val="9"/>
      <color indexed="62"/>
      <name val="Calibri Light"/>
      <family val="2"/>
    </font>
    <font>
      <sz val="9"/>
      <name val="Calibri Light"/>
      <family val="2"/>
    </font>
    <font>
      <b/>
      <sz val="12"/>
      <name val="Calibri Light"/>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z val="11"/>
      <color theme="1"/>
      <name val="Calibri"/>
      <family val="2"/>
      <scheme val="minor"/>
    </font>
    <font>
      <u/>
      <sz val="11"/>
      <color theme="10"/>
      <name val="Calibri"/>
      <family val="2"/>
      <scheme val="minor"/>
    </font>
    <font>
      <sz val="11"/>
      <color rgb="FF9C6500"/>
      <name val="Calibri"/>
      <family val="2"/>
      <scheme val="minor"/>
    </font>
    <font>
      <sz val="10"/>
      <name val="Calibri Light"/>
      <family val="2"/>
      <scheme val="major"/>
    </font>
    <font>
      <sz val="10"/>
      <color theme="1"/>
      <name val="Calibri Light"/>
      <family val="2"/>
      <scheme val="major"/>
    </font>
    <font>
      <sz val="10"/>
      <color theme="1"/>
      <name val="Calibri Light"/>
      <family val="2"/>
    </font>
    <font>
      <b/>
      <sz val="36"/>
      <color theme="1"/>
      <name val="Calibri"/>
      <family val="2"/>
    </font>
    <font>
      <b/>
      <sz val="11"/>
      <color theme="1"/>
      <name val="Calibri"/>
      <family val="2"/>
    </font>
    <font>
      <sz val="11"/>
      <color theme="1"/>
      <name val="Calibri"/>
      <family val="2"/>
    </font>
    <font>
      <b/>
      <sz val="11"/>
      <color theme="1"/>
      <name val="Calibri Light"/>
      <family val="2"/>
    </font>
    <font>
      <b/>
      <sz val="12"/>
      <color theme="1"/>
      <name val="Calibri Light"/>
      <family val="2"/>
    </font>
    <font>
      <b/>
      <sz val="10"/>
      <color theme="1"/>
      <name val="Calibri Light"/>
      <family val="2"/>
    </font>
    <font>
      <strike/>
      <sz val="10"/>
      <color theme="1"/>
      <name val="Calibri Light"/>
      <family val="2"/>
      <scheme val="major"/>
    </font>
    <font>
      <b/>
      <sz val="22"/>
      <color theme="1"/>
      <name val="Calibri Light"/>
      <family val="2"/>
    </font>
    <font>
      <b/>
      <sz val="12"/>
      <color theme="1"/>
      <name val="Arial Narrow"/>
      <family val="2"/>
    </font>
    <font>
      <b/>
      <sz val="16"/>
      <color theme="1"/>
      <name val="Arial Narrow"/>
      <family val="2"/>
    </font>
    <font>
      <sz val="10"/>
      <color theme="1"/>
      <name val="Imprint MT Shadow"/>
      <family val="5"/>
    </font>
    <font>
      <sz val="11"/>
      <color theme="1"/>
      <name val="Arial"/>
      <family val="2"/>
    </font>
    <font>
      <sz val="10"/>
      <color rgb="FF000000"/>
      <name val="Calibri"/>
      <family val="2"/>
    </font>
    <font>
      <sz val="10"/>
      <name val="Calibri"/>
      <family val="2"/>
      <scheme val="minor"/>
    </font>
    <font>
      <i/>
      <sz val="10"/>
      <color theme="1"/>
      <name val="Calibri Light"/>
      <family val="2"/>
      <scheme val="major"/>
    </font>
    <font>
      <sz val="9"/>
      <color theme="1"/>
      <name val="Calibri Light"/>
      <family val="2"/>
      <scheme val="major"/>
    </font>
    <font>
      <sz val="12"/>
      <color theme="1"/>
      <name val="Calibri Light"/>
      <family val="2"/>
      <scheme val="major"/>
    </font>
    <font>
      <u/>
      <sz val="12"/>
      <color theme="1"/>
      <name val="Calibri Light (Títulos)"/>
    </font>
    <font>
      <sz val="11"/>
      <name val="Arial Narrow"/>
      <family val="2"/>
    </font>
    <font>
      <sz val="14"/>
      <color theme="1"/>
      <name val="Calibri Light"/>
      <family val="2"/>
      <scheme val="major"/>
    </font>
    <font>
      <sz val="10"/>
      <color rgb="FFFF0000"/>
      <name val="Calibri Light"/>
      <family val="2"/>
      <scheme val="major"/>
    </font>
    <font>
      <sz val="10"/>
      <color rgb="FF000000"/>
      <name val="Calibri Light"/>
      <family val="2"/>
    </font>
    <font>
      <sz val="11"/>
      <color rgb="FF000000"/>
      <name val="Calibri"/>
      <family val="2"/>
    </font>
    <font>
      <sz val="10"/>
      <color rgb="FF0000FF"/>
      <name val="Calibri Light"/>
      <family val="2"/>
    </font>
    <font>
      <sz val="10"/>
      <color rgb="FF000000"/>
      <name val="Calibri"/>
      <family val="2"/>
      <scheme val="minor"/>
    </font>
    <font>
      <sz val="10"/>
      <color theme="1"/>
      <name val="Calibri"/>
      <family val="2"/>
      <scheme val="minor"/>
    </font>
    <font>
      <sz val="11"/>
      <color rgb="FF000000"/>
      <name val="Calibri"/>
      <family val="2"/>
      <scheme val="minor"/>
    </font>
    <font>
      <sz val="10"/>
      <name val="Calibri Light"/>
      <family val="2"/>
    </font>
    <font>
      <b/>
      <sz val="14"/>
      <color theme="1"/>
      <name val="Calibri"/>
      <family val="2"/>
    </font>
    <font>
      <sz val="12"/>
      <color theme="1"/>
      <name val="Calibri Light"/>
      <family val="2"/>
    </font>
    <font>
      <b/>
      <sz val="16"/>
      <color theme="1"/>
      <name val="Calibri Light"/>
      <family val="2"/>
      <scheme val="major"/>
    </font>
    <font>
      <b/>
      <sz val="18"/>
      <color theme="1"/>
      <name val="Calibri Light"/>
      <family val="2"/>
    </font>
    <font>
      <sz val="11"/>
      <color theme="1"/>
      <name val="Calibri Light"/>
      <family val="2"/>
      <scheme val="major"/>
    </font>
    <font>
      <b/>
      <sz val="10"/>
      <name val="Calibri Light"/>
      <family val="2"/>
      <scheme val="major"/>
    </font>
    <font>
      <u/>
      <sz val="11"/>
      <name val="Calibri"/>
      <family val="2"/>
      <scheme val="minor"/>
    </font>
    <font>
      <sz val="11"/>
      <color theme="1"/>
      <name val="Comic Sans MS"/>
      <family val="2"/>
    </font>
    <font>
      <sz val="9"/>
      <color theme="1"/>
      <name val="Segoe UI"/>
      <family val="2"/>
      <charset val="1"/>
    </font>
    <font>
      <sz val="12"/>
      <color theme="1"/>
      <name val="Calibri"/>
      <family val="2"/>
      <scheme val="minor"/>
    </font>
    <font>
      <u/>
      <sz val="11"/>
      <color theme="10"/>
      <name val="Calibri"/>
      <family val="2"/>
    </font>
    <font>
      <sz val="10"/>
      <color rgb="FF000000"/>
      <name val="Calibri Light"/>
      <family val="2"/>
      <scheme val="major"/>
    </font>
    <font>
      <b/>
      <sz val="10"/>
      <color rgb="FF000000"/>
      <name val="Calibri"/>
      <family val="2"/>
      <scheme val="minor"/>
    </font>
    <font>
      <i/>
      <sz val="10"/>
      <color rgb="FF000000"/>
      <name val="Calibri Light"/>
      <family val="2"/>
      <scheme val="major"/>
    </font>
    <font>
      <b/>
      <sz val="20"/>
      <color theme="1"/>
      <name val="Calibri"/>
      <family val="2"/>
    </font>
    <font>
      <b/>
      <sz val="16"/>
      <name val="Calibri Light"/>
      <family val="2"/>
      <scheme val="major"/>
    </font>
    <font>
      <sz val="10"/>
      <color rgb="FFFF0000"/>
      <name val="Calibri Light"/>
      <family val="2"/>
    </font>
  </fonts>
  <fills count="2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rgb="FFFFEB9C"/>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E38B"/>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E598"/>
        <bgColor rgb="FFFFE598"/>
      </patternFill>
    </fill>
    <fill>
      <patternFill patternType="solid">
        <fgColor theme="0"/>
        <bgColor indexed="64"/>
      </patternFill>
    </fill>
    <fill>
      <patternFill patternType="solid">
        <fgColor theme="5" tint="-0.249977111117893"/>
        <bgColor indexed="64"/>
      </patternFill>
    </fill>
    <fill>
      <patternFill patternType="solid">
        <fgColor theme="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8" tint="-0.249977111117893"/>
        <bgColor indexed="64"/>
      </patternFill>
    </fill>
  </fills>
  <borders count="33">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s>
  <cellStyleXfs count="2099">
    <xf numFmtId="0" fontId="0" fillId="0" borderId="0"/>
    <xf numFmtId="0" fontId="20" fillId="0" borderId="0" applyNumberFormat="0" applyFill="0" applyBorder="0" applyAlignment="0" applyProtection="0"/>
    <xf numFmtId="170"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9" fillId="0" borderId="0" applyFont="0" applyFill="0" applyBorder="0" applyAlignment="0" applyProtection="0"/>
    <xf numFmtId="0" fontId="21" fillId="10" borderId="0" applyNumberFormat="0" applyBorder="0" applyAlignment="0" applyProtection="0"/>
    <xf numFmtId="0" fontId="2" fillId="0" borderId="0"/>
    <xf numFmtId="0" fontId="19" fillId="0" borderId="0"/>
    <xf numFmtId="9" fontId="1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19"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0" fontId="3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0" fontId="47" fillId="0" borderId="0" applyNumberFormat="0" applyFont="0" applyBorder="0" applyProtection="0"/>
    <xf numFmtId="182"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0" fontId="60" fillId="0" borderId="0"/>
    <xf numFmtId="43" fontId="60" fillId="0" borderId="0" applyFont="0" applyFill="0" applyBorder="0" applyAlignment="0" applyProtection="0"/>
    <xf numFmtId="0" fontId="19" fillId="0" borderId="0">
      <alignment vertical="center"/>
    </xf>
    <xf numFmtId="0" fontId="2" fillId="0" borderId="0"/>
    <xf numFmtId="9" fontId="60" fillId="0" borderId="0" applyFont="0" applyFill="0" applyBorder="0" applyAlignment="0" applyProtection="0"/>
    <xf numFmtId="0" fontId="19" fillId="0" borderId="0"/>
    <xf numFmtId="165"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164" fontId="19" fillId="0" borderId="0" applyFont="0" applyFill="0" applyBorder="0" applyAlignment="0" applyProtection="0"/>
    <xf numFmtId="167" fontId="1" fillId="0" borderId="0" applyFont="0" applyFill="0" applyBorder="0" applyAlignment="0" applyProtection="0"/>
    <xf numFmtId="41" fontId="19" fillId="0" borderId="0" applyFont="0" applyFill="0" applyBorder="0" applyAlignment="0" applyProtection="0"/>
    <xf numFmtId="0" fontId="19" fillId="0" borderId="0"/>
    <xf numFmtId="9" fontId="1" fillId="0" borderId="0" applyFont="0" applyFill="0" applyBorder="0" applyAlignment="0" applyProtection="0"/>
    <xf numFmtId="0" fontId="61" fillId="0" borderId="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61"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 fillId="0" borderId="0"/>
    <xf numFmtId="164" fontId="62" fillId="0" borderId="0" applyFont="0" applyFill="0" applyBorder="0" applyAlignment="0" applyProtection="0"/>
    <xf numFmtId="0" fontId="63" fillId="0" borderId="0" applyNumberFormat="0" applyFill="0" applyBorder="0" applyAlignment="0" applyProtection="0">
      <alignment vertical="top"/>
      <protection locked="0"/>
    </xf>
    <xf numFmtId="44" fontId="60" fillId="0" borderId="0" applyFont="0" applyFill="0" applyBorder="0" applyAlignment="0" applyProtection="0"/>
    <xf numFmtId="0" fontId="19" fillId="0" borderId="0">
      <alignment vertical="center"/>
    </xf>
    <xf numFmtId="0" fontId="19" fillId="0" borderId="0"/>
    <xf numFmtId="165"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164" fontId="19" fillId="0" borderId="0" applyFont="0" applyFill="0" applyBorder="0" applyAlignment="0" applyProtection="0"/>
    <xf numFmtId="41"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alignment vertical="center"/>
    </xf>
    <xf numFmtId="164"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alignment vertical="center"/>
    </xf>
    <xf numFmtId="164"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4" fontId="19"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9" fillId="0" borderId="0" applyFont="0" applyFill="0" applyBorder="0" applyAlignment="0" applyProtection="0"/>
  </cellStyleXfs>
  <cellXfs count="660">
    <xf numFmtId="0" fontId="0" fillId="0" borderId="0" xfId="0"/>
    <xf numFmtId="0" fontId="3" fillId="2" borderId="0" xfId="15" applyFont="1" applyFill="1" applyBorder="1" applyAlignment="1">
      <alignment wrapText="1"/>
    </xf>
    <xf numFmtId="0" fontId="3" fillId="0" borderId="0" xfId="15" applyFont="1" applyBorder="1" applyAlignment="1">
      <alignment wrapText="1"/>
    </xf>
    <xf numFmtId="0" fontId="3" fillId="0" borderId="0" xfId="15" applyFont="1" applyAlignment="1">
      <alignment wrapText="1"/>
    </xf>
    <xf numFmtId="0" fontId="3" fillId="0" borderId="0" xfId="15" applyFont="1" applyAlignment="1"/>
    <xf numFmtId="0" fontId="4" fillId="0" borderId="0" xfId="15" applyFont="1" applyAlignment="1"/>
    <xf numFmtId="0" fontId="3" fillId="3" borderId="0" xfId="15" applyFont="1" applyFill="1" applyAlignment="1">
      <alignment wrapText="1"/>
    </xf>
    <xf numFmtId="0" fontId="5" fillId="4" borderId="1" xfId="15" applyFont="1" applyFill="1" applyBorder="1" applyAlignment="1">
      <alignment horizontal="center" vertical="center" wrapText="1"/>
    </xf>
    <xf numFmtId="0" fontId="6" fillId="0" borderId="2" xfId="15" applyFont="1" applyBorder="1" applyAlignment="1">
      <alignment vertical="center"/>
    </xf>
    <xf numFmtId="0" fontId="6" fillId="0" borderId="2" xfId="15" applyFont="1" applyFill="1" applyBorder="1" applyAlignment="1">
      <alignment vertical="center"/>
    </xf>
    <xf numFmtId="0" fontId="6" fillId="0" borderId="3" xfId="15" applyFont="1" applyFill="1" applyBorder="1" applyAlignment="1">
      <alignment vertical="center"/>
    </xf>
    <xf numFmtId="0" fontId="6" fillId="0" borderId="3" xfId="15" applyFont="1" applyBorder="1" applyAlignment="1">
      <alignment vertical="center"/>
    </xf>
    <xf numFmtId="0" fontId="9" fillId="0" borderId="0" xfId="15" applyFont="1" applyAlignment="1">
      <alignment vertical="center"/>
    </xf>
    <xf numFmtId="0" fontId="6" fillId="0" borderId="3" xfId="15" applyFont="1" applyBorder="1" applyAlignment="1"/>
    <xf numFmtId="0" fontId="11" fillId="2" borderId="2" xfId="15" applyFont="1" applyFill="1" applyBorder="1" applyAlignment="1">
      <alignment vertical="center" wrapText="1"/>
    </xf>
    <xf numFmtId="0" fontId="11" fillId="2" borderId="3" xfId="15" applyFont="1" applyFill="1" applyBorder="1" applyAlignment="1">
      <alignment vertical="center" wrapText="1"/>
    </xf>
    <xf numFmtId="0" fontId="6" fillId="0" borderId="3" xfId="15" applyFont="1" applyBorder="1" applyAlignment="1">
      <alignment vertical="center" wrapText="1"/>
    </xf>
    <xf numFmtId="0" fontId="6" fillId="6" borderId="2" xfId="15" applyFont="1" applyFill="1" applyBorder="1" applyAlignment="1">
      <alignment vertical="center" wrapText="1"/>
    </xf>
    <xf numFmtId="0" fontId="12" fillId="6" borderId="0" xfId="0" applyFont="1" applyFill="1" applyAlignment="1">
      <alignment vertical="center" wrapText="1"/>
    </xf>
    <xf numFmtId="0" fontId="5" fillId="0" borderId="1" xfId="15" applyFont="1" applyBorder="1" applyAlignment="1">
      <alignment vertical="center" wrapText="1"/>
    </xf>
    <xf numFmtId="0" fontId="7" fillId="0" borderId="2" xfId="15" applyFont="1" applyBorder="1" applyAlignment="1">
      <alignment vertical="center" wrapText="1"/>
    </xf>
    <xf numFmtId="0" fontId="8" fillId="0" borderId="0" xfId="15" applyFont="1" applyAlignment="1">
      <alignment vertical="center" wrapText="1"/>
    </xf>
    <xf numFmtId="0" fontId="6" fillId="2" borderId="2" xfId="15" applyFont="1" applyFill="1" applyBorder="1" applyAlignment="1">
      <alignment vertical="center"/>
    </xf>
    <xf numFmtId="0" fontId="12" fillId="0" borderId="0" xfId="0" applyFont="1" applyFill="1" applyAlignment="1">
      <alignment vertical="center"/>
    </xf>
    <xf numFmtId="0" fontId="6" fillId="7" borderId="0" xfId="15" applyFont="1" applyFill="1" applyAlignment="1">
      <alignment vertical="center"/>
    </xf>
    <xf numFmtId="0" fontId="12" fillId="7" borderId="0" xfId="0" applyFont="1" applyFill="1" applyAlignment="1">
      <alignment vertical="center"/>
    </xf>
    <xf numFmtId="0" fontId="13" fillId="7" borderId="0" xfId="0" applyFont="1" applyFill="1" applyAlignment="1">
      <alignment vertical="center"/>
    </xf>
    <xf numFmtId="0" fontId="6" fillId="2" borderId="3" xfId="15" applyFont="1" applyFill="1" applyBorder="1" applyAlignment="1">
      <alignment vertical="center"/>
    </xf>
    <xf numFmtId="0" fontId="14" fillId="0" borderId="3" xfId="15" applyFont="1" applyBorder="1" applyAlignment="1">
      <alignment vertical="center"/>
    </xf>
    <xf numFmtId="0" fontId="15" fillId="0" borderId="3" xfId="15" applyFont="1" applyBorder="1" applyAlignment="1">
      <alignment vertical="center"/>
    </xf>
    <xf numFmtId="0" fontId="9" fillId="0" borderId="3" xfId="15" applyFont="1" applyBorder="1" applyAlignment="1">
      <alignment vertical="center"/>
    </xf>
    <xf numFmtId="0" fontId="9" fillId="0" borderId="3" xfId="15" applyFont="1" applyFill="1" applyBorder="1" applyAlignment="1">
      <alignment vertical="center"/>
    </xf>
    <xf numFmtId="0" fontId="16" fillId="0" borderId="3" xfId="15" applyFont="1" applyBorder="1" applyAlignment="1">
      <alignment vertical="center"/>
    </xf>
    <xf numFmtId="0" fontId="3" fillId="0" borderId="3" xfId="15" quotePrefix="1" applyFont="1" applyFill="1" applyBorder="1" applyAlignment="1">
      <alignment vertical="center"/>
    </xf>
    <xf numFmtId="0" fontId="3" fillId="0" borderId="3" xfId="15" applyFont="1" applyFill="1" applyBorder="1" applyAlignment="1">
      <alignment vertical="center"/>
    </xf>
    <xf numFmtId="0" fontId="6" fillId="2" borderId="3" xfId="15" applyFont="1" applyFill="1" applyBorder="1" applyAlignment="1"/>
    <xf numFmtId="0" fontId="3" fillId="2" borderId="0" xfId="15" applyFont="1" applyFill="1" applyBorder="1" applyAlignment="1"/>
    <xf numFmtId="0" fontId="5" fillId="2" borderId="6" xfId="15" applyFont="1" applyFill="1" applyBorder="1" applyAlignment="1">
      <alignment vertical="center" wrapText="1"/>
    </xf>
    <xf numFmtId="0" fontId="5" fillId="0" borderId="1" xfId="15" applyFont="1" applyFill="1" applyBorder="1" applyAlignment="1">
      <alignment vertical="center" wrapText="1"/>
    </xf>
    <xf numFmtId="0" fontId="5" fillId="0" borderId="7" xfId="15" applyFont="1" applyBorder="1" applyAlignment="1">
      <alignment vertical="center" wrapText="1"/>
    </xf>
    <xf numFmtId="0" fontId="23" fillId="0" borderId="3" xfId="0" applyFont="1" applyFill="1" applyBorder="1" applyAlignment="1">
      <alignment horizontal="center" vertical="top" wrapText="1"/>
    </xf>
    <xf numFmtId="0" fontId="24" fillId="2" borderId="0" xfId="0" applyFont="1" applyFill="1" applyBorder="1"/>
    <xf numFmtId="0" fontId="24" fillId="0" borderId="0" xfId="0" applyFont="1"/>
    <xf numFmtId="0" fontId="28" fillId="8" borderId="3"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28" fillId="5" borderId="13" xfId="0" applyFont="1" applyFill="1" applyBorder="1" applyAlignment="1" applyProtection="1">
      <alignment horizontal="center" vertical="center" wrapText="1"/>
      <protection locked="0"/>
    </xf>
    <xf numFmtId="0" fontId="28" fillId="5" borderId="13"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3" fillId="0" borderId="13" xfId="0" applyFont="1" applyFill="1" applyBorder="1"/>
    <xf numFmtId="0" fontId="23" fillId="0" borderId="3" xfId="0" applyFont="1" applyFill="1" applyBorder="1" applyAlignment="1">
      <alignment horizontal="center" vertical="center"/>
    </xf>
    <xf numFmtId="0" fontId="23" fillId="0" borderId="3" xfId="0" applyFont="1" applyFill="1" applyBorder="1" applyAlignment="1">
      <alignment horizontal="left" vertical="top" wrapText="1"/>
    </xf>
    <xf numFmtId="0" fontId="23" fillId="0" borderId="3" xfId="0" applyFont="1" applyFill="1" applyBorder="1" applyAlignment="1">
      <alignment horizontal="center" vertical="center" wrapText="1"/>
    </xf>
    <xf numFmtId="14" fontId="23" fillId="0" borderId="3" xfId="0" applyNumberFormat="1" applyFont="1" applyFill="1" applyBorder="1" applyAlignment="1">
      <alignment horizontal="center" vertical="center" wrapText="1"/>
    </xf>
    <xf numFmtId="9" fontId="23" fillId="0" borderId="3" xfId="19" applyFont="1" applyFill="1" applyBorder="1" applyAlignment="1" applyProtection="1">
      <alignment horizontal="center" vertical="center" wrapText="1"/>
      <protection locked="0"/>
    </xf>
    <xf numFmtId="9" fontId="23" fillId="0" borderId="3" xfId="0" applyNumberFormat="1" applyFont="1" applyFill="1" applyBorder="1" applyAlignment="1">
      <alignment horizontal="center" vertical="center" wrapText="1"/>
    </xf>
    <xf numFmtId="9" fontId="23" fillId="0" borderId="3" xfId="18" applyFont="1" applyFill="1" applyBorder="1" applyAlignment="1">
      <alignment horizontal="center" vertical="center" wrapText="1"/>
    </xf>
    <xf numFmtId="168" fontId="23" fillId="0" borderId="3" xfId="3" applyFont="1" applyFill="1" applyBorder="1" applyAlignment="1">
      <alignment horizontal="center" vertical="center" wrapText="1"/>
    </xf>
    <xf numFmtId="175" fontId="23" fillId="0" borderId="3" xfId="8" applyNumberFormat="1" applyFont="1" applyFill="1" applyBorder="1" applyAlignment="1">
      <alignment horizontal="center" vertical="center" wrapText="1"/>
    </xf>
    <xf numFmtId="0" fontId="23" fillId="0" borderId="3" xfId="0" applyFont="1" applyFill="1" applyBorder="1" applyAlignment="1">
      <alignment vertical="center" wrapText="1"/>
    </xf>
    <xf numFmtId="0" fontId="23" fillId="0" borderId="3" xfId="0" applyFont="1" applyFill="1" applyBorder="1"/>
    <xf numFmtId="0" fontId="23" fillId="0" borderId="3" xfId="0" applyFont="1" applyFill="1" applyBorder="1" applyAlignment="1">
      <alignment wrapText="1"/>
    </xf>
    <xf numFmtId="3" fontId="23" fillId="0" borderId="3" xfId="0" applyNumberFormat="1" applyFont="1" applyFill="1" applyBorder="1" applyAlignment="1">
      <alignment horizontal="center" vertical="center" wrapText="1"/>
    </xf>
    <xf numFmtId="9" fontId="23" fillId="0" borderId="3" xfId="17" applyFont="1" applyFill="1" applyBorder="1" applyAlignment="1">
      <alignment horizontal="center" vertical="center" wrapText="1"/>
    </xf>
    <xf numFmtId="9" fontId="23" fillId="0" borderId="3" xfId="0" applyNumberFormat="1" applyFont="1" applyFill="1" applyBorder="1" applyAlignment="1" applyProtection="1">
      <alignment horizontal="center" vertical="center"/>
      <protection locked="0"/>
    </xf>
    <xf numFmtId="173" fontId="23" fillId="0" borderId="3" xfId="0" applyNumberFormat="1" applyFont="1" applyFill="1" applyBorder="1" applyAlignment="1">
      <alignment horizontal="center" vertical="center" wrapText="1"/>
    </xf>
    <xf numFmtId="3" fontId="23" fillId="0" borderId="3" xfId="0" applyNumberFormat="1" applyFont="1" applyFill="1" applyBorder="1" applyAlignment="1">
      <alignment horizontal="left" vertical="top" wrapText="1"/>
    </xf>
    <xf numFmtId="9" fontId="23" fillId="0" borderId="3" xfId="19" applyFont="1" applyFill="1" applyBorder="1" applyAlignment="1">
      <alignment horizontal="center" vertical="center" wrapText="1"/>
    </xf>
    <xf numFmtId="10" fontId="23" fillId="0" borderId="3" xfId="0" applyNumberFormat="1" applyFont="1" applyFill="1" applyBorder="1" applyAlignment="1">
      <alignment horizontal="center" vertical="center" wrapText="1"/>
    </xf>
    <xf numFmtId="9" fontId="23" fillId="0" borderId="3" xfId="14" applyNumberFormat="1" applyFont="1" applyFill="1" applyBorder="1" applyAlignment="1">
      <alignment horizontal="center" vertical="center"/>
    </xf>
    <xf numFmtId="9" fontId="23" fillId="0" borderId="3" xfId="18" applyFont="1" applyFill="1" applyBorder="1" applyAlignment="1">
      <alignment horizontal="center" vertical="center"/>
    </xf>
    <xf numFmtId="49" fontId="23" fillId="0" borderId="3" xfId="0" applyNumberFormat="1" applyFont="1" applyFill="1" applyBorder="1" applyAlignment="1">
      <alignment horizontal="center" vertical="center" wrapText="1"/>
    </xf>
    <xf numFmtId="9" fontId="23" fillId="0" borderId="3" xfId="0" applyNumberFormat="1" applyFont="1" applyFill="1" applyBorder="1" applyAlignment="1">
      <alignment horizontal="center" vertical="center"/>
    </xf>
    <xf numFmtId="173" fontId="23" fillId="0" borderId="3" xfId="18" applyNumberFormat="1" applyFont="1" applyFill="1" applyBorder="1" applyAlignment="1">
      <alignment horizontal="center" vertical="center" wrapText="1"/>
    </xf>
    <xf numFmtId="173" fontId="23" fillId="0" borderId="3" xfId="2" applyNumberFormat="1" applyFont="1" applyFill="1" applyBorder="1" applyAlignment="1">
      <alignment horizontal="center" vertical="center" wrapText="1"/>
    </xf>
    <xf numFmtId="170" fontId="23" fillId="0" borderId="3" xfId="2" applyFont="1" applyFill="1" applyBorder="1" applyAlignment="1">
      <alignment horizontal="center" vertical="center" wrapText="1"/>
    </xf>
    <xf numFmtId="173" fontId="23" fillId="0" borderId="3" xfId="3" applyNumberFormat="1" applyFont="1" applyFill="1" applyBorder="1" applyAlignment="1">
      <alignment horizontal="center" vertical="center" wrapText="1"/>
    </xf>
    <xf numFmtId="9" fontId="23" fillId="0" borderId="3" xfId="3" applyNumberFormat="1" applyFont="1" applyFill="1" applyBorder="1" applyAlignment="1">
      <alignment horizontal="center" vertical="center" wrapText="1"/>
    </xf>
    <xf numFmtId="14" fontId="23" fillId="0" borderId="3" xfId="0" applyNumberFormat="1" applyFont="1" applyFill="1" applyBorder="1" applyAlignment="1">
      <alignment horizontal="center" vertical="center"/>
    </xf>
    <xf numFmtId="176" fontId="23" fillId="0" borderId="3" xfId="8" applyNumberFormat="1" applyFont="1" applyFill="1" applyBorder="1" applyAlignment="1">
      <alignment horizontal="center" vertical="center" wrapText="1"/>
    </xf>
    <xf numFmtId="1" fontId="23" fillId="0" borderId="3" xfId="0" applyNumberFormat="1" applyFont="1" applyFill="1" applyBorder="1" applyAlignment="1">
      <alignment horizontal="center" vertical="center" wrapText="1"/>
    </xf>
    <xf numFmtId="171" fontId="23" fillId="0" borderId="3" xfId="0" applyNumberFormat="1" applyFont="1" applyFill="1" applyBorder="1" applyAlignment="1">
      <alignment horizontal="center" vertical="center" wrapText="1"/>
    </xf>
    <xf numFmtId="0" fontId="23" fillId="0" borderId="3" xfId="0" applyFont="1" applyFill="1" applyBorder="1" applyAlignment="1">
      <alignment horizontal="left" vertical="center" wrapText="1"/>
    </xf>
    <xf numFmtId="174" fontId="23" fillId="0" borderId="3" xfId="2" applyNumberFormat="1" applyFont="1" applyFill="1" applyBorder="1" applyAlignment="1">
      <alignment vertical="center" wrapText="1"/>
    </xf>
    <xf numFmtId="179" fontId="23" fillId="0" borderId="3" xfId="8" applyNumberFormat="1" applyFont="1" applyFill="1" applyBorder="1" applyAlignment="1">
      <alignment horizontal="center" vertical="center" wrapText="1"/>
    </xf>
    <xf numFmtId="0" fontId="23" fillId="0" borderId="3" xfId="0" applyFont="1" applyFill="1" applyBorder="1" applyAlignment="1" applyProtection="1">
      <alignment horizontal="left" vertical="top" wrapText="1"/>
    </xf>
    <xf numFmtId="0" fontId="23" fillId="0" borderId="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top" wrapText="1"/>
    </xf>
    <xf numFmtId="0" fontId="23" fillId="0" borderId="3" xfId="0" applyFont="1" applyFill="1" applyBorder="1" applyAlignment="1" applyProtection="1">
      <alignment wrapText="1"/>
    </xf>
    <xf numFmtId="1" fontId="23" fillId="0" borderId="3" xfId="2" applyNumberFormat="1" applyFont="1" applyFill="1" applyBorder="1" applyAlignment="1" applyProtection="1">
      <alignment horizontal="center" vertical="center" wrapText="1"/>
    </xf>
    <xf numFmtId="10" fontId="23" fillId="0" borderId="3" xfId="0" applyNumberFormat="1" applyFont="1" applyFill="1" applyBorder="1" applyAlignment="1" applyProtection="1">
      <alignment horizontal="center" vertical="center" wrapText="1"/>
    </xf>
    <xf numFmtId="3" fontId="23" fillId="0" borderId="3" xfId="0" applyNumberFormat="1" applyFont="1" applyFill="1" applyBorder="1" applyAlignment="1" applyProtection="1">
      <alignment horizontal="center" vertical="center" wrapText="1"/>
    </xf>
    <xf numFmtId="9" fontId="23" fillId="0" borderId="3" xfId="17"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protection locked="0"/>
    </xf>
    <xf numFmtId="9" fontId="23" fillId="0" borderId="3" xfId="17" applyFont="1" applyFill="1" applyBorder="1" applyAlignment="1" applyProtection="1">
      <alignment horizontal="center" vertical="center" wrapText="1"/>
      <protection locked="0"/>
    </xf>
    <xf numFmtId="0" fontId="23" fillId="0" borderId="3" xfId="0" applyFont="1" applyFill="1" applyBorder="1" applyAlignment="1" applyProtection="1">
      <alignment vertical="center" wrapText="1"/>
    </xf>
    <xf numFmtId="171" fontId="23" fillId="0" borderId="3" xfId="8" applyNumberFormat="1" applyFont="1" applyFill="1" applyBorder="1" applyAlignment="1" applyProtection="1">
      <alignment horizontal="center" vertical="center"/>
      <protection locked="0"/>
    </xf>
    <xf numFmtId="175" fontId="23" fillId="0" borderId="3" xfId="8" applyNumberFormat="1" applyFont="1" applyFill="1" applyBorder="1" applyAlignment="1" applyProtection="1">
      <alignment horizontal="center" vertical="center" wrapText="1"/>
    </xf>
    <xf numFmtId="177" fontId="23" fillId="0" borderId="3" xfId="8" applyNumberFormat="1" applyFont="1" applyFill="1" applyBorder="1" applyAlignment="1" applyProtection="1">
      <alignment horizontal="center" vertical="center" wrapText="1"/>
    </xf>
    <xf numFmtId="0" fontId="23" fillId="0" borderId="3" xfId="0" applyNumberFormat="1" applyFont="1" applyFill="1" applyBorder="1" applyAlignment="1">
      <alignment horizontal="center" vertical="center" wrapText="1"/>
    </xf>
    <xf numFmtId="174" fontId="23" fillId="0" borderId="3" xfId="2" applyNumberFormat="1" applyFont="1" applyFill="1" applyBorder="1" applyAlignment="1">
      <alignment horizontal="right" vertical="center" wrapText="1"/>
    </xf>
    <xf numFmtId="0" fontId="23" fillId="0" borderId="3" xfId="0" applyFont="1" applyFill="1" applyBorder="1" applyAlignment="1">
      <alignment horizontal="justify" vertical="top" wrapText="1"/>
    </xf>
    <xf numFmtId="172" fontId="23" fillId="0" borderId="3" xfId="0" applyNumberFormat="1" applyFont="1" applyFill="1" applyBorder="1" applyAlignment="1">
      <alignment horizontal="center" vertical="center" wrapText="1"/>
    </xf>
    <xf numFmtId="0" fontId="31" fillId="0" borderId="3" xfId="0" applyFont="1" applyFill="1" applyBorder="1" applyAlignment="1">
      <alignment horizontal="center" vertical="center"/>
    </xf>
    <xf numFmtId="180" fontId="23" fillId="0" borderId="3" xfId="8" applyNumberFormat="1" applyFont="1" applyFill="1" applyBorder="1" applyAlignment="1">
      <alignment horizontal="center" vertical="center" wrapText="1"/>
    </xf>
    <xf numFmtId="3" fontId="23" fillId="0" borderId="3" xfId="0" applyNumberFormat="1" applyFont="1" applyFill="1" applyBorder="1" applyAlignment="1">
      <alignment horizontal="left" vertical="center" wrapText="1"/>
    </xf>
    <xf numFmtId="180" fontId="23" fillId="0" borderId="3" xfId="8" applyNumberFormat="1" applyFont="1" applyFill="1" applyBorder="1" applyAlignment="1">
      <alignment horizontal="center" vertical="center"/>
    </xf>
    <xf numFmtId="0" fontId="23" fillId="0" borderId="13" xfId="0" applyFont="1" applyFill="1" applyBorder="1" applyAlignment="1">
      <alignment horizontal="center" vertical="center" wrapText="1"/>
    </xf>
    <xf numFmtId="9" fontId="23" fillId="0" borderId="13" xfId="0" applyNumberFormat="1" applyFont="1" applyFill="1" applyBorder="1" applyAlignment="1">
      <alignment horizontal="center" vertical="center" wrapText="1"/>
    </xf>
    <xf numFmtId="166" fontId="23" fillId="0" borderId="3" xfId="9" applyFont="1" applyFill="1" applyBorder="1" applyAlignment="1">
      <alignment horizontal="center" vertical="center" wrapText="1"/>
    </xf>
    <xf numFmtId="0" fontId="24" fillId="0" borderId="3" xfId="0" applyFont="1" applyFill="1" applyBorder="1" applyAlignment="1">
      <alignment horizontal="left" vertical="center" wrapText="1"/>
    </xf>
    <xf numFmtId="0" fontId="23" fillId="0" borderId="3" xfId="0" applyFont="1" applyFill="1" applyBorder="1" applyAlignment="1" applyProtection="1">
      <alignment vertical="top" wrapText="1"/>
    </xf>
    <xf numFmtId="1" fontId="23" fillId="0" borderId="3" xfId="0" applyNumberFormat="1" applyFont="1" applyFill="1" applyBorder="1" applyAlignment="1" applyProtection="1">
      <alignment horizontal="center" vertical="center" wrapText="1"/>
    </xf>
    <xf numFmtId="9" fontId="23" fillId="0" borderId="3" xfId="0" applyNumberFormat="1" applyFont="1" applyFill="1" applyBorder="1" applyAlignment="1" applyProtection="1">
      <alignment horizontal="center" vertical="center" wrapText="1"/>
    </xf>
    <xf numFmtId="0" fontId="23" fillId="0" borderId="3" xfId="16" applyFont="1" applyFill="1" applyBorder="1" applyAlignment="1">
      <alignment vertical="center" wrapText="1"/>
    </xf>
    <xf numFmtId="0" fontId="23" fillId="0" borderId="3" xfId="16" applyFont="1" applyFill="1" applyBorder="1" applyAlignment="1">
      <alignment horizontal="center" vertical="center" wrapText="1"/>
    </xf>
    <xf numFmtId="14" fontId="23" fillId="0" borderId="3" xfId="16" applyNumberFormat="1" applyFont="1" applyFill="1" applyBorder="1" applyAlignment="1">
      <alignment vertical="center" wrapText="1"/>
    </xf>
    <xf numFmtId="9" fontId="23" fillId="0" borderId="3" xfId="17" applyFont="1" applyFill="1" applyBorder="1" applyAlignment="1">
      <alignment vertical="center"/>
    </xf>
    <xf numFmtId="9" fontId="23" fillId="0" borderId="3" xfId="17" applyFont="1" applyFill="1" applyBorder="1" applyAlignment="1">
      <alignment horizontal="center" vertical="center"/>
    </xf>
    <xf numFmtId="10" fontId="23" fillId="0" borderId="3" xfId="17" applyNumberFormat="1" applyFont="1" applyFill="1" applyBorder="1" applyAlignment="1">
      <alignment vertical="center" wrapText="1"/>
    </xf>
    <xf numFmtId="3" fontId="23" fillId="0" borderId="3" xfId="16" applyNumberFormat="1" applyFont="1" applyFill="1" applyBorder="1" applyAlignment="1">
      <alignment vertical="center" wrapText="1"/>
    </xf>
    <xf numFmtId="9" fontId="23" fillId="0" borderId="3" xfId="17" applyFont="1" applyFill="1" applyBorder="1" applyAlignment="1">
      <alignment vertical="center" wrapText="1"/>
    </xf>
    <xf numFmtId="168" fontId="23" fillId="0" borderId="3" xfId="4" applyFont="1" applyFill="1" applyBorder="1" applyAlignment="1">
      <alignment horizontal="center" vertical="center" wrapText="1"/>
    </xf>
    <xf numFmtId="178" fontId="23" fillId="0" borderId="3" xfId="0" applyNumberFormat="1" applyFont="1" applyFill="1" applyBorder="1" applyAlignment="1">
      <alignment horizontal="center" vertical="center" wrapText="1"/>
    </xf>
    <xf numFmtId="0" fontId="24" fillId="0" borderId="0" xfId="0" applyFont="1" applyFill="1" applyBorder="1"/>
    <xf numFmtId="0" fontId="24" fillId="0" borderId="0" xfId="0" applyFont="1" applyFill="1" applyBorder="1" applyAlignment="1">
      <alignment horizontal="center"/>
    </xf>
    <xf numFmtId="0" fontId="22" fillId="0" borderId="3" xfId="0" applyFont="1" applyFill="1" applyBorder="1" applyAlignment="1">
      <alignment horizontal="center" vertical="center" wrapText="1"/>
    </xf>
    <xf numFmtId="9" fontId="22" fillId="0" borderId="3" xfId="17" applyFont="1" applyFill="1" applyBorder="1" applyAlignment="1">
      <alignment horizontal="center" vertical="center" wrapText="1"/>
    </xf>
    <xf numFmtId="9" fontId="22" fillId="0" borderId="3" xfId="0" applyNumberFormat="1" applyFont="1" applyFill="1" applyBorder="1" applyAlignment="1">
      <alignment horizontal="center" vertical="center" wrapText="1"/>
    </xf>
    <xf numFmtId="14" fontId="22" fillId="0" borderId="3" xfId="0" applyNumberFormat="1" applyFont="1" applyFill="1" applyBorder="1" applyAlignment="1">
      <alignment horizontal="center" vertical="center" wrapText="1"/>
    </xf>
    <xf numFmtId="0" fontId="23" fillId="13" borderId="3" xfId="0" applyFont="1" applyFill="1" applyBorder="1"/>
    <xf numFmtId="0" fontId="23" fillId="14" borderId="3" xfId="0" applyFont="1" applyFill="1" applyBorder="1" applyAlignment="1">
      <alignment horizontal="center" vertical="center"/>
    </xf>
    <xf numFmtId="0" fontId="23" fillId="14" borderId="3" xfId="0" applyFont="1" applyFill="1" applyBorder="1" applyAlignment="1">
      <alignment horizontal="left" vertical="top" wrapText="1"/>
    </xf>
    <xf numFmtId="0" fontId="23" fillId="14" borderId="3" xfId="0" applyFont="1" applyFill="1" applyBorder="1" applyAlignment="1">
      <alignment horizontal="center" vertical="center" wrapText="1"/>
    </xf>
    <xf numFmtId="172" fontId="23" fillId="14" borderId="3" xfId="0" applyNumberFormat="1" applyFont="1" applyFill="1" applyBorder="1" applyAlignment="1">
      <alignment horizontal="center" vertical="center" wrapText="1"/>
    </xf>
    <xf numFmtId="14" fontId="23" fillId="14" borderId="3" xfId="0" applyNumberFormat="1" applyFont="1" applyFill="1" applyBorder="1" applyAlignment="1">
      <alignment horizontal="center" vertical="center" wrapText="1"/>
    </xf>
    <xf numFmtId="0" fontId="24" fillId="14" borderId="3" xfId="0" applyFont="1" applyFill="1" applyBorder="1" applyAlignment="1">
      <alignment horizontal="center" vertical="center" wrapText="1"/>
    </xf>
    <xf numFmtId="168" fontId="23" fillId="14" borderId="3" xfId="3" applyFont="1" applyFill="1" applyBorder="1" applyAlignment="1">
      <alignment horizontal="center" vertical="center" wrapText="1"/>
    </xf>
    <xf numFmtId="0" fontId="23" fillId="14" borderId="3" xfId="0" applyFont="1" applyFill="1" applyBorder="1" applyAlignment="1">
      <alignment horizontal="left" vertical="center" wrapText="1"/>
    </xf>
    <xf numFmtId="14" fontId="23" fillId="14" borderId="3" xfId="0" applyNumberFormat="1" applyFont="1" applyFill="1" applyBorder="1" applyAlignment="1">
      <alignment horizontal="center" vertical="center"/>
    </xf>
    <xf numFmtId="3" fontId="23" fillId="14" borderId="3" xfId="0" applyNumberFormat="1" applyFont="1" applyFill="1" applyBorder="1" applyAlignment="1">
      <alignment horizontal="center" vertical="center" wrapText="1"/>
    </xf>
    <xf numFmtId="173" fontId="23" fillId="14" borderId="3" xfId="17" applyNumberFormat="1" applyFont="1" applyFill="1" applyBorder="1" applyAlignment="1">
      <alignment horizontal="center" vertical="center"/>
    </xf>
    <xf numFmtId="173" fontId="23" fillId="14" borderId="3" xfId="17" applyNumberFormat="1" applyFont="1" applyFill="1" applyBorder="1" applyAlignment="1">
      <alignment horizontal="center" vertical="center" wrapText="1"/>
    </xf>
    <xf numFmtId="180" fontId="23" fillId="14" borderId="3" xfId="8" applyNumberFormat="1" applyFont="1" applyFill="1" applyBorder="1" applyAlignment="1">
      <alignment horizontal="center" vertical="center" wrapText="1"/>
    </xf>
    <xf numFmtId="176" fontId="23" fillId="14" borderId="3" xfId="8" applyNumberFormat="1" applyFont="1" applyFill="1" applyBorder="1" applyAlignment="1">
      <alignment horizontal="center" vertical="center" wrapText="1"/>
    </xf>
    <xf numFmtId="173" fontId="23" fillId="14" borderId="3" xfId="0" applyNumberFormat="1" applyFont="1" applyFill="1" applyBorder="1" applyAlignment="1">
      <alignment horizontal="center" vertical="center" wrapText="1"/>
    </xf>
    <xf numFmtId="1" fontId="22" fillId="14" borderId="3" xfId="14" applyNumberFormat="1" applyFont="1" applyFill="1" applyBorder="1" applyAlignment="1">
      <alignment horizontal="center" vertical="center" wrapText="1"/>
    </xf>
    <xf numFmtId="9" fontId="22" fillId="14" borderId="3" xfId="0" applyNumberFormat="1" applyFont="1" applyFill="1" applyBorder="1" applyAlignment="1">
      <alignment horizontal="center" vertical="center" wrapText="1"/>
    </xf>
    <xf numFmtId="0" fontId="22" fillId="14" borderId="3" xfId="0" applyFont="1" applyFill="1" applyBorder="1" applyAlignment="1">
      <alignment horizontal="center" vertical="center"/>
    </xf>
    <xf numFmtId="0" fontId="22" fillId="14" borderId="3" xfId="0" applyFont="1" applyFill="1" applyBorder="1" applyAlignment="1">
      <alignment horizontal="center" vertical="center" wrapText="1"/>
    </xf>
    <xf numFmtId="9" fontId="22" fillId="14" borderId="3" xfId="17" applyFont="1" applyFill="1" applyBorder="1" applyAlignment="1">
      <alignment horizontal="center" vertical="center" wrapText="1"/>
    </xf>
    <xf numFmtId="0" fontId="0" fillId="0" borderId="6" xfId="0" applyBorder="1"/>
    <xf numFmtId="0" fontId="30" fillId="8" borderId="22" xfId="0" applyFont="1" applyFill="1" applyBorder="1" applyAlignment="1">
      <alignment horizontal="center" vertical="center" wrapText="1"/>
    </xf>
    <xf numFmtId="0" fontId="30" fillId="8" borderId="23"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3" fillId="0" borderId="2" xfId="0" applyFont="1" applyFill="1" applyBorder="1" applyAlignment="1">
      <alignment horizontal="center" vertical="center"/>
    </xf>
    <xf numFmtId="0" fontId="25" fillId="2" borderId="0"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23" fillId="15" borderId="3" xfId="0" applyFont="1" applyFill="1" applyBorder="1"/>
    <xf numFmtId="0" fontId="23" fillId="0" borderId="3" xfId="0" applyFont="1" applyFill="1" applyBorder="1" applyAlignment="1" applyProtection="1">
      <alignment horizontal="left" vertical="center" wrapText="1"/>
    </xf>
    <xf numFmtId="0" fontId="23" fillId="16" borderId="3" xfId="0" applyFont="1" applyFill="1" applyBorder="1" applyAlignment="1">
      <alignment horizontal="center" vertical="center" wrapText="1"/>
    </xf>
    <xf numFmtId="0" fontId="23" fillId="16" borderId="3" xfId="0" applyFont="1" applyFill="1" applyBorder="1" applyAlignment="1" applyProtection="1">
      <alignment horizontal="center" vertical="center" wrapText="1"/>
    </xf>
    <xf numFmtId="0" fontId="28" fillId="16" borderId="3" xfId="0" applyFont="1" applyFill="1" applyBorder="1" applyAlignment="1">
      <alignment horizontal="center" vertical="center" wrapText="1"/>
    </xf>
    <xf numFmtId="14" fontId="23" fillId="16" borderId="3" xfId="0" applyNumberFormat="1" applyFont="1" applyFill="1" applyBorder="1" applyAlignment="1">
      <alignment horizontal="center" vertical="center" wrapText="1"/>
    </xf>
    <xf numFmtId="14" fontId="23" fillId="16" borderId="3" xfId="0" applyNumberFormat="1" applyFont="1" applyFill="1" applyBorder="1" applyAlignment="1">
      <alignment horizontal="center" vertical="center"/>
    </xf>
    <xf numFmtId="14" fontId="22" fillId="16" borderId="3" xfId="0" applyNumberFormat="1" applyFont="1" applyFill="1" applyBorder="1" applyAlignment="1">
      <alignment horizontal="center" vertical="center" wrapText="1"/>
    </xf>
    <xf numFmtId="0" fontId="28" fillId="17" borderId="3" xfId="0" applyFont="1" applyFill="1" applyBorder="1" applyAlignment="1">
      <alignment horizontal="center" vertical="center" wrapText="1"/>
    </xf>
    <xf numFmtId="0" fontId="24" fillId="0" borderId="0" xfId="0" applyFont="1" applyBorder="1"/>
    <xf numFmtId="0" fontId="23" fillId="0" borderId="0" xfId="0" applyFont="1" applyFill="1" applyBorder="1"/>
    <xf numFmtId="0" fontId="23" fillId="0" borderId="0" xfId="0" applyFont="1" applyFill="1" applyBorder="1" applyAlignment="1">
      <alignment wrapText="1"/>
    </xf>
    <xf numFmtId="0" fontId="24" fillId="2" borderId="3" xfId="0" applyFont="1" applyFill="1" applyBorder="1"/>
    <xf numFmtId="0" fontId="26" fillId="2" borderId="3" xfId="0" applyFont="1" applyFill="1" applyBorder="1" applyAlignment="1"/>
    <xf numFmtId="0" fontId="27" fillId="2" borderId="3" xfId="0" applyFont="1" applyFill="1" applyBorder="1" applyAlignment="1"/>
    <xf numFmtId="0" fontId="26" fillId="0" borderId="3" xfId="0" applyFont="1" applyBorder="1" applyAlignment="1">
      <alignment horizontal="center"/>
    </xf>
    <xf numFmtId="0" fontId="28" fillId="17" borderId="3" xfId="0" applyFont="1" applyFill="1" applyBorder="1" applyAlignment="1">
      <alignment horizontal="center" vertical="center"/>
    </xf>
    <xf numFmtId="0" fontId="28" fillId="17" borderId="3" xfId="0" applyFont="1" applyFill="1" applyBorder="1" applyAlignment="1" applyProtection="1">
      <alignment horizontal="center" vertical="center" wrapText="1"/>
      <protection locked="0"/>
    </xf>
    <xf numFmtId="0" fontId="28" fillId="9" borderId="3" xfId="0" applyFont="1" applyFill="1" applyBorder="1" applyAlignment="1">
      <alignment horizontal="center" vertical="center" wrapText="1"/>
    </xf>
    <xf numFmtId="0" fontId="30" fillId="17" borderId="3" xfId="0" applyFont="1" applyFill="1" applyBorder="1" applyAlignment="1">
      <alignment horizontal="center" vertical="center" wrapText="1"/>
    </xf>
    <xf numFmtId="9" fontId="23" fillId="16" borderId="3" xfId="0" applyNumberFormat="1" applyFont="1" applyFill="1" applyBorder="1" applyAlignment="1">
      <alignment horizontal="center" vertical="center" wrapText="1"/>
    </xf>
    <xf numFmtId="1" fontId="23" fillId="16" borderId="3" xfId="2" applyNumberFormat="1" applyFont="1" applyFill="1" applyBorder="1" applyAlignment="1" applyProtection="1">
      <alignment horizontal="center" vertical="center" wrapText="1"/>
    </xf>
    <xf numFmtId="10" fontId="23" fillId="16" borderId="3" xfId="0" applyNumberFormat="1" applyFont="1" applyFill="1" applyBorder="1" applyAlignment="1">
      <alignment horizontal="center" vertical="center" wrapText="1"/>
    </xf>
    <xf numFmtId="9" fontId="23" fillId="16" borderId="3" xfId="17" applyFont="1" applyFill="1" applyBorder="1" applyAlignment="1">
      <alignment horizontal="center" vertical="center" wrapText="1"/>
    </xf>
    <xf numFmtId="0" fontId="23" fillId="16" borderId="3" xfId="0" applyFont="1" applyFill="1" applyBorder="1"/>
    <xf numFmtId="0" fontId="23" fillId="16" borderId="3" xfId="0" applyFont="1" applyFill="1" applyBorder="1" applyAlignment="1">
      <alignment horizontal="center" vertical="center"/>
    </xf>
    <xf numFmtId="174" fontId="23" fillId="16" borderId="3" xfId="2" applyNumberFormat="1" applyFont="1" applyFill="1" applyBorder="1" applyAlignment="1">
      <alignment vertical="center" wrapText="1"/>
    </xf>
    <xf numFmtId="171" fontId="23" fillId="16" borderId="3" xfId="0" applyNumberFormat="1" applyFont="1" applyFill="1" applyBorder="1" applyAlignment="1">
      <alignment horizontal="center" vertical="center" wrapText="1"/>
    </xf>
    <xf numFmtId="177" fontId="23" fillId="16" borderId="3" xfId="8" applyNumberFormat="1" applyFont="1" applyFill="1" applyBorder="1" applyAlignment="1" applyProtection="1">
      <alignment horizontal="center" vertical="center" wrapText="1"/>
    </xf>
    <xf numFmtId="176" fontId="23" fillId="16" borderId="3" xfId="8" applyNumberFormat="1" applyFont="1" applyFill="1" applyBorder="1" applyAlignment="1">
      <alignment horizontal="center" vertical="center" wrapText="1"/>
    </xf>
    <xf numFmtId="178" fontId="23" fillId="16" borderId="3" xfId="0" applyNumberFormat="1" applyFont="1" applyFill="1" applyBorder="1" applyAlignment="1">
      <alignment horizontal="center" vertical="center" wrapText="1"/>
    </xf>
    <xf numFmtId="3" fontId="23" fillId="16" borderId="3" xfId="16" applyNumberFormat="1" applyFont="1" applyFill="1" applyBorder="1" applyAlignment="1">
      <alignment vertical="center" wrapText="1"/>
    </xf>
    <xf numFmtId="0" fontId="24" fillId="16" borderId="3" xfId="0" applyFont="1" applyFill="1" applyBorder="1" applyAlignment="1">
      <alignment horizontal="left" vertical="center" wrapText="1"/>
    </xf>
    <xf numFmtId="0" fontId="17" fillId="16" borderId="3" xfId="0" applyFont="1" applyFill="1" applyBorder="1" applyAlignment="1">
      <alignment horizontal="center" vertical="center" wrapText="1"/>
    </xf>
    <xf numFmtId="0" fontId="23" fillId="16" borderId="3" xfId="16" applyFont="1" applyFill="1" applyBorder="1" applyAlignment="1">
      <alignment horizontal="center" vertical="center" wrapText="1"/>
    </xf>
    <xf numFmtId="0" fontId="23" fillId="18" borderId="3" xfId="0" applyFont="1" applyFill="1" applyBorder="1" applyAlignment="1">
      <alignment horizontal="center" vertical="center" wrapText="1"/>
    </xf>
    <xf numFmtId="0" fontId="23" fillId="18" borderId="3" xfId="0" applyFont="1" applyFill="1" applyBorder="1" applyAlignment="1">
      <alignment horizontal="center" vertical="center"/>
    </xf>
    <xf numFmtId="9" fontId="23" fillId="0" borderId="3" xfId="18" quotePrefix="1" applyFont="1" applyFill="1" applyBorder="1" applyAlignment="1">
      <alignment horizontal="center" vertical="center" wrapText="1"/>
    </xf>
    <xf numFmtId="0" fontId="23" fillId="16" borderId="3" xfId="0" applyFont="1" applyFill="1" applyBorder="1" applyAlignment="1">
      <alignment wrapText="1"/>
    </xf>
    <xf numFmtId="0" fontId="28" fillId="0" borderId="3" xfId="0" applyFont="1" applyFill="1" applyBorder="1" applyAlignment="1">
      <alignment horizontal="center" vertical="center" wrapText="1"/>
    </xf>
    <xf numFmtId="173" fontId="23" fillId="0" borderId="3" xfId="17" applyNumberFormat="1" applyFont="1" applyFill="1" applyBorder="1" applyAlignment="1">
      <alignment horizontal="center" vertical="center"/>
    </xf>
    <xf numFmtId="173" fontId="23" fillId="0" borderId="3" xfId="17" applyNumberFormat="1" applyFont="1" applyFill="1" applyBorder="1" applyAlignment="1">
      <alignment horizontal="center" vertical="center" wrapText="1"/>
    </xf>
    <xf numFmtId="1" fontId="22" fillId="0" borderId="3" xfId="14" applyNumberFormat="1" applyFont="1" applyFill="1" applyBorder="1" applyAlignment="1">
      <alignment horizontal="center" vertical="center" wrapText="1"/>
    </xf>
    <xf numFmtId="0" fontId="22" fillId="0" borderId="3" xfId="0" applyFont="1" applyFill="1" applyBorder="1" applyAlignment="1">
      <alignment horizontal="center" vertical="center"/>
    </xf>
    <xf numFmtId="0" fontId="23" fillId="0" borderId="14" xfId="0" applyFont="1" applyFill="1" applyBorder="1"/>
    <xf numFmtId="0" fontId="23" fillId="0" borderId="4" xfId="0" applyFont="1" applyFill="1" applyBorder="1"/>
    <xf numFmtId="0" fontId="23" fillId="0" borderId="4" xfId="0" applyFont="1" applyFill="1" applyBorder="1" applyAlignment="1">
      <alignment wrapText="1"/>
    </xf>
    <xf numFmtId="0" fontId="23" fillId="13" borderId="4" xfId="0" applyFont="1" applyFill="1" applyBorder="1"/>
    <xf numFmtId="0" fontId="0" fillId="0" borderId="0" xfId="0" applyFill="1" applyBorder="1"/>
    <xf numFmtId="0" fontId="23" fillId="15" borderId="3" xfId="0" applyFont="1" applyFill="1" applyBorder="1" applyAlignment="1">
      <alignment horizontal="center" vertical="center"/>
    </xf>
    <xf numFmtId="0" fontId="23" fillId="15" borderId="3" xfId="0" applyFont="1" applyFill="1" applyBorder="1" applyAlignment="1">
      <alignment horizontal="center" vertical="center" wrapText="1"/>
    </xf>
    <xf numFmtId="0" fontId="23" fillId="15" borderId="3" xfId="0" applyFont="1" applyFill="1" applyBorder="1" applyAlignment="1">
      <alignment vertical="center"/>
    </xf>
    <xf numFmtId="0" fontId="23" fillId="15" borderId="3" xfId="0" applyFont="1" applyFill="1" applyBorder="1" applyAlignment="1">
      <alignment vertical="center" wrapText="1"/>
    </xf>
    <xf numFmtId="0" fontId="23" fillId="15" borderId="3" xfId="0" applyFont="1" applyFill="1" applyBorder="1" applyAlignment="1">
      <alignment wrapText="1"/>
    </xf>
    <xf numFmtId="0" fontId="23" fillId="15" borderId="3" xfId="0" applyFont="1" applyFill="1" applyBorder="1" applyAlignment="1">
      <alignment horizontal="left" vertical="center" wrapText="1"/>
    </xf>
    <xf numFmtId="0" fontId="20" fillId="16" borderId="3" xfId="20" applyFill="1" applyBorder="1" applyAlignment="1">
      <alignment horizontal="center" vertical="center"/>
    </xf>
    <xf numFmtId="164" fontId="23" fillId="16" borderId="3" xfId="58" applyFont="1" applyFill="1" applyBorder="1" applyAlignment="1">
      <alignment horizontal="center" vertical="center" wrapText="1"/>
    </xf>
    <xf numFmtId="0" fontId="23" fillId="16" borderId="3" xfId="0" applyFont="1" applyFill="1" applyBorder="1" applyAlignment="1">
      <alignment vertical="center" wrapText="1"/>
    </xf>
    <xf numFmtId="14" fontId="23" fillId="0" borderId="3" xfId="0" applyNumberFormat="1" applyFont="1" applyFill="1" applyBorder="1" applyAlignment="1">
      <alignment horizontal="center" vertical="center" wrapText="1"/>
    </xf>
    <xf numFmtId="0" fontId="23" fillId="16" borderId="3" xfId="0" applyFont="1" applyFill="1" applyBorder="1" applyAlignment="1">
      <alignment horizontal="center" vertical="center" wrapText="1"/>
    </xf>
    <xf numFmtId="0" fontId="24" fillId="16" borderId="3" xfId="0" applyFont="1" applyFill="1" applyBorder="1" applyAlignment="1">
      <alignment horizontal="center" vertical="center" wrapText="1"/>
    </xf>
    <xf numFmtId="4" fontId="23" fillId="16" borderId="3" xfId="0" applyNumberFormat="1" applyFont="1" applyFill="1" applyBorder="1" applyAlignment="1">
      <alignment vertical="center" wrapText="1"/>
    </xf>
    <xf numFmtId="0" fontId="24" fillId="16" borderId="3" xfId="0" applyFont="1" applyFill="1" applyBorder="1" applyAlignment="1">
      <alignment horizontal="left" vertical="center" wrapText="1"/>
    </xf>
    <xf numFmtId="0" fontId="22" fillId="16" borderId="3" xfId="0" applyFont="1" applyFill="1" applyBorder="1" applyAlignment="1">
      <alignment horizontal="center" vertical="center" wrapText="1"/>
    </xf>
    <xf numFmtId="0" fontId="22" fillId="16" borderId="22" xfId="0" applyFont="1" applyFill="1" applyBorder="1" applyAlignment="1">
      <alignment horizontal="center" vertical="center" wrapText="1"/>
    </xf>
    <xf numFmtId="14" fontId="23" fillId="16" borderId="3" xfId="16" applyNumberFormat="1" applyFont="1" applyFill="1" applyBorder="1" applyAlignment="1">
      <alignment vertical="center" wrapText="1"/>
    </xf>
    <xf numFmtId="0" fontId="23" fillId="0" borderId="3" xfId="0" applyFont="1" applyFill="1" applyBorder="1" applyAlignment="1">
      <alignment vertical="center" wrapText="1"/>
    </xf>
    <xf numFmtId="0" fontId="20" fillId="16" borderId="22" xfId="20" applyFill="1" applyBorder="1" applyAlignment="1" applyProtection="1">
      <alignment horizontal="center" vertical="center" wrapText="1"/>
    </xf>
    <xf numFmtId="180" fontId="23" fillId="16" borderId="3" xfId="8" applyNumberFormat="1" applyFont="1" applyFill="1" applyBorder="1" applyAlignment="1">
      <alignment horizontal="center" vertical="center" wrapText="1"/>
    </xf>
    <xf numFmtId="10" fontId="23" fillId="16" borderId="3" xfId="17" applyNumberFormat="1" applyFont="1" applyFill="1" applyBorder="1" applyAlignment="1">
      <alignment horizontal="center" vertical="center" wrapText="1"/>
    </xf>
    <xf numFmtId="9" fontId="23" fillId="0" borderId="3" xfId="19" applyFont="1" applyFill="1" applyBorder="1" applyAlignment="1" applyProtection="1">
      <alignment horizontal="center" vertical="center" wrapText="1"/>
      <protection locked="0"/>
    </xf>
    <xf numFmtId="175" fontId="23" fillId="0" borderId="3" xfId="8" applyNumberFormat="1" applyFont="1" applyFill="1" applyBorder="1" applyAlignment="1">
      <alignment horizontal="center" vertical="center" wrapText="1"/>
    </xf>
    <xf numFmtId="14" fontId="23" fillId="16" borderId="3" xfId="0" applyNumberFormat="1" applyFont="1" applyFill="1" applyBorder="1" applyAlignment="1">
      <alignment horizontal="center" vertical="center" wrapText="1"/>
    </xf>
    <xf numFmtId="175" fontId="23" fillId="16" borderId="3" xfId="8" applyNumberFormat="1" applyFont="1" applyFill="1" applyBorder="1" applyAlignment="1">
      <alignment horizontal="center" vertical="center" wrapText="1"/>
    </xf>
    <xf numFmtId="0" fontId="23" fillId="16" borderId="3" xfId="0" applyFont="1" applyFill="1" applyBorder="1" applyAlignment="1">
      <alignment horizontal="left" vertical="center" wrapText="1"/>
    </xf>
    <xf numFmtId="174" fontId="23" fillId="0" borderId="3" xfId="2" applyNumberFormat="1" applyFont="1" applyFill="1" applyBorder="1" applyAlignment="1">
      <alignment horizontal="center" vertical="center" wrapText="1"/>
    </xf>
    <xf numFmtId="174" fontId="23" fillId="15" borderId="3" xfId="2" applyNumberFormat="1" applyFont="1" applyFill="1" applyBorder="1" applyAlignment="1">
      <alignment horizontal="center" vertical="center" wrapText="1"/>
    </xf>
    <xf numFmtId="9" fontId="23" fillId="15" borderId="3" xfId="0" applyNumberFormat="1" applyFont="1" applyFill="1" applyBorder="1" applyAlignment="1">
      <alignment horizontal="center" vertical="center" wrapText="1"/>
    </xf>
    <xf numFmtId="171" fontId="23" fillId="15" borderId="3" xfId="0" applyNumberFormat="1" applyFont="1" applyFill="1" applyBorder="1" applyAlignment="1">
      <alignment horizontal="center" vertical="center"/>
    </xf>
    <xf numFmtId="0" fontId="37" fillId="19" borderId="27" xfId="95" applyFont="1" applyFill="1" applyBorder="1" applyAlignment="1">
      <alignment horizontal="center" vertical="center" wrapText="1"/>
    </xf>
    <xf numFmtId="171" fontId="23" fillId="16" borderId="3" xfId="0" applyNumberFormat="1" applyFont="1" applyFill="1" applyBorder="1" applyAlignment="1">
      <alignment horizontal="center" vertical="center"/>
    </xf>
    <xf numFmtId="0" fontId="23" fillId="13" borderId="22" xfId="0" applyFont="1" applyFill="1" applyBorder="1" applyAlignment="1">
      <alignment vertical="center" wrapText="1"/>
    </xf>
    <xf numFmtId="2" fontId="38" fillId="16" borderId="3" xfId="0" applyNumberFormat="1" applyFont="1" applyFill="1" applyBorder="1" applyAlignment="1">
      <alignment horizontal="center" vertical="center" wrapText="1"/>
    </xf>
    <xf numFmtId="2" fontId="20" fillId="16" borderId="3" xfId="20" applyNumberFormat="1" applyFill="1" applyBorder="1" applyAlignment="1" applyProtection="1">
      <alignment horizontal="center" vertical="center" wrapText="1"/>
    </xf>
    <xf numFmtId="1" fontId="38" fillId="16" borderId="3" xfId="0" applyNumberFormat="1" applyFont="1" applyFill="1" applyBorder="1" applyAlignment="1">
      <alignment horizontal="center" vertical="center" wrapText="1"/>
    </xf>
    <xf numFmtId="4" fontId="23" fillId="16" borderId="3" xfId="16" applyNumberFormat="1" applyFont="1" applyFill="1" applyBorder="1" applyAlignment="1">
      <alignment vertical="center" wrapText="1"/>
    </xf>
    <xf numFmtId="1" fontId="23" fillId="16" borderId="3" xfId="2" applyNumberFormat="1" applyFont="1" applyFill="1" applyBorder="1" applyAlignment="1">
      <alignment horizontal="center" vertical="center" wrapText="1"/>
    </xf>
    <xf numFmtId="3" fontId="23" fillId="16" borderId="3" xfId="2" applyNumberFormat="1" applyFont="1" applyFill="1" applyBorder="1" applyAlignment="1">
      <alignment horizontal="center" vertical="center" wrapText="1"/>
    </xf>
    <xf numFmtId="174" fontId="23" fillId="16" borderId="3" xfId="2" applyNumberFormat="1" applyFont="1" applyFill="1" applyBorder="1" applyAlignment="1">
      <alignment horizontal="center" vertical="center" wrapText="1"/>
    </xf>
    <xf numFmtId="0" fontId="40" fillId="15" borderId="3" xfId="0" applyFont="1" applyFill="1" applyBorder="1" applyAlignment="1">
      <alignment horizontal="justify" vertical="center"/>
    </xf>
    <xf numFmtId="2" fontId="23" fillId="16" borderId="3" xfId="9" applyNumberFormat="1" applyFont="1" applyFill="1" applyBorder="1" applyAlignment="1">
      <alignment horizontal="center" vertical="center" wrapText="1"/>
    </xf>
    <xf numFmtId="14" fontId="23" fillId="16" borderId="13" xfId="0" applyNumberFormat="1" applyFont="1" applyFill="1" applyBorder="1" applyAlignment="1">
      <alignment horizontal="center" vertical="center" wrapText="1"/>
    </xf>
    <xf numFmtId="0" fontId="23" fillId="16" borderId="13" xfId="0" applyFont="1" applyFill="1" applyBorder="1" applyAlignment="1">
      <alignment horizontal="center" vertical="center" wrapText="1"/>
    </xf>
    <xf numFmtId="164" fontId="23" fillId="16" borderId="13" xfId="58" applyFont="1" applyFill="1" applyBorder="1" applyAlignment="1">
      <alignment vertical="center" wrapText="1"/>
    </xf>
    <xf numFmtId="0" fontId="23" fillId="16" borderId="13" xfId="0" applyFont="1" applyFill="1" applyBorder="1" applyAlignment="1">
      <alignment horizontal="center" vertical="center"/>
    </xf>
    <xf numFmtId="0" fontId="23" fillId="0" borderId="3" xfId="0" applyFont="1" applyBorder="1" applyAlignment="1">
      <alignment horizontal="center" vertical="center" wrapText="1"/>
    </xf>
    <xf numFmtId="0" fontId="23" fillId="0" borderId="3" xfId="0" applyFont="1" applyFill="1" applyBorder="1" applyAlignment="1">
      <alignment horizontal="justify" vertical="center" wrapText="1"/>
    </xf>
    <xf numFmtId="0" fontId="25" fillId="2" borderId="0" xfId="0" applyFont="1" applyFill="1" applyBorder="1" applyAlignment="1">
      <alignment horizontal="center" vertical="center" wrapText="1"/>
    </xf>
    <xf numFmtId="0" fontId="41" fillId="16" borderId="3" xfId="0" applyFont="1" applyFill="1" applyBorder="1" applyAlignment="1">
      <alignment horizontal="center" vertical="center" wrapText="1"/>
    </xf>
    <xf numFmtId="0" fontId="20" fillId="16" borderId="3" xfId="20" applyFill="1" applyBorder="1" applyAlignment="1">
      <alignment horizontal="center" vertical="center" wrapText="1"/>
    </xf>
    <xf numFmtId="4" fontId="23" fillId="16" borderId="3" xfId="16" applyNumberFormat="1" applyFont="1" applyFill="1" applyBorder="1" applyAlignment="1">
      <alignment horizontal="center" vertical="center" wrapText="1"/>
    </xf>
    <xf numFmtId="0" fontId="23" fillId="20" borderId="3" xfId="0" applyFont="1" applyFill="1" applyBorder="1" applyAlignment="1">
      <alignment vertical="center" wrapText="1"/>
    </xf>
    <xf numFmtId="3" fontId="23" fillId="16" borderId="3" xfId="0" applyNumberFormat="1" applyFont="1" applyFill="1" applyBorder="1" applyAlignment="1">
      <alignment horizontal="center" vertical="center"/>
    </xf>
    <xf numFmtId="0" fontId="23" fillId="16" borderId="3" xfId="0" applyFont="1" applyFill="1" applyBorder="1" applyAlignment="1">
      <alignment horizontal="center"/>
    </xf>
    <xf numFmtId="0" fontId="23" fillId="17" borderId="3" xfId="0" applyFont="1" applyFill="1" applyBorder="1" applyAlignment="1">
      <alignment horizontal="center" vertical="center" wrapText="1"/>
    </xf>
    <xf numFmtId="179" fontId="23" fillId="17" borderId="3" xfId="8" applyNumberFormat="1" applyFont="1" applyFill="1" applyBorder="1" applyAlignment="1">
      <alignment horizontal="center" vertical="center" wrapText="1"/>
    </xf>
    <xf numFmtId="174" fontId="23" fillId="17" borderId="3" xfId="2" applyNumberFormat="1" applyFont="1" applyFill="1" applyBorder="1" applyAlignment="1">
      <alignment horizontal="center" vertical="center" wrapText="1"/>
    </xf>
    <xf numFmtId="0" fontId="23" fillId="17" borderId="3" xfId="0" applyFont="1" applyFill="1" applyBorder="1" applyAlignment="1">
      <alignment horizontal="center" vertical="center"/>
    </xf>
    <xf numFmtId="174" fontId="23" fillId="17" borderId="3" xfId="2" applyNumberFormat="1" applyFont="1" applyFill="1" applyBorder="1" applyAlignment="1">
      <alignment vertical="center" wrapText="1"/>
    </xf>
    <xf numFmtId="0" fontId="23" fillId="15" borderId="3" xfId="0" applyFont="1" applyFill="1" applyBorder="1" applyAlignment="1">
      <alignment horizontal="center" vertical="center"/>
    </xf>
    <xf numFmtId="0" fontId="23" fillId="15" borderId="3" xfId="0" applyFont="1" applyFill="1" applyBorder="1" applyAlignment="1">
      <alignment horizontal="left" vertical="center" wrapText="1"/>
    </xf>
    <xf numFmtId="0" fontId="23" fillId="0" borderId="3" xfId="0" applyFont="1" applyFill="1" applyBorder="1" applyAlignment="1">
      <alignment wrapText="1"/>
    </xf>
    <xf numFmtId="0" fontId="23" fillId="16" borderId="3" xfId="0" applyFont="1" applyFill="1" applyBorder="1" applyAlignment="1">
      <alignment horizontal="center" vertical="center" wrapText="1"/>
    </xf>
    <xf numFmtId="178" fontId="23" fillId="16" borderId="3" xfId="0" applyNumberFormat="1" applyFont="1" applyFill="1" applyBorder="1" applyAlignment="1">
      <alignment horizontal="center" vertical="center" wrapText="1"/>
    </xf>
    <xf numFmtId="0" fontId="20" fillId="16" borderId="3" xfId="20" applyFill="1" applyBorder="1" applyAlignment="1">
      <alignment horizontal="center" vertical="center"/>
    </xf>
    <xf numFmtId="0" fontId="23" fillId="17" borderId="3" xfId="0" applyFont="1" applyFill="1" applyBorder="1"/>
    <xf numFmtId="0" fontId="43" fillId="16" borderId="3" xfId="15" applyFont="1" applyFill="1" applyBorder="1" applyAlignment="1">
      <alignment horizontal="left" vertical="center" wrapText="1"/>
    </xf>
    <xf numFmtId="0" fontId="20" fillId="16" borderId="3" xfId="20" applyFill="1" applyBorder="1" applyAlignment="1" applyProtection="1">
      <alignment horizontal="left" vertical="center" wrapText="1"/>
    </xf>
    <xf numFmtId="0" fontId="23" fillId="16" borderId="3" xfId="0" applyNumberFormat="1" applyFont="1" applyFill="1" applyBorder="1" applyAlignment="1">
      <alignment horizontal="center" vertical="center" wrapText="1"/>
    </xf>
    <xf numFmtId="0" fontId="23" fillId="16" borderId="3" xfId="0" applyFont="1" applyFill="1" applyBorder="1" applyAlignment="1">
      <alignment vertical="center"/>
    </xf>
    <xf numFmtId="0" fontId="44" fillId="15" borderId="3" xfId="0" applyFont="1" applyFill="1" applyBorder="1" applyAlignment="1">
      <alignment horizontal="center" vertical="center"/>
    </xf>
    <xf numFmtId="0" fontId="44" fillId="15" borderId="3" xfId="0" applyFont="1" applyFill="1" applyBorder="1" applyAlignment="1">
      <alignment horizontal="center" vertical="center" wrapText="1"/>
    </xf>
    <xf numFmtId="0" fontId="45" fillId="14" borderId="3" xfId="0" applyFont="1" applyFill="1" applyBorder="1" applyAlignment="1">
      <alignment horizontal="center" vertical="center" wrapText="1"/>
    </xf>
    <xf numFmtId="0" fontId="45" fillId="0" borderId="3" xfId="0" applyFont="1" applyFill="1" applyBorder="1" applyAlignment="1">
      <alignment horizontal="left" vertical="center" wrapText="1"/>
    </xf>
    <xf numFmtId="0" fontId="45" fillId="15" borderId="3" xfId="0" applyFont="1" applyFill="1" applyBorder="1" applyAlignment="1">
      <alignment horizontal="center" vertical="center"/>
    </xf>
    <xf numFmtId="0" fontId="24" fillId="0" borderId="3" xfId="0" applyFont="1" applyFill="1" applyBorder="1" applyAlignment="1">
      <alignment horizontal="center" vertical="center"/>
    </xf>
    <xf numFmtId="0" fontId="23" fillId="16" borderId="13" xfId="0" applyFont="1" applyFill="1" applyBorder="1" applyAlignment="1">
      <alignment horizontal="center" vertical="center"/>
    </xf>
    <xf numFmtId="0" fontId="23" fillId="16" borderId="2" xfId="0" applyFont="1" applyFill="1" applyBorder="1" applyAlignment="1">
      <alignment horizontal="center" vertical="center"/>
    </xf>
    <xf numFmtId="0" fontId="46" fillId="16" borderId="27" xfId="0" applyFont="1" applyFill="1" applyBorder="1" applyAlignment="1">
      <alignment horizontal="center" vertical="center" wrapText="1"/>
    </xf>
    <xf numFmtId="0" fontId="46" fillId="16" borderId="27" xfId="351" applyFont="1" applyFill="1" applyBorder="1" applyAlignment="1">
      <alignment horizontal="center" vertical="center" wrapText="1"/>
    </xf>
    <xf numFmtId="0" fontId="48" fillId="16" borderId="27" xfId="351" applyFont="1" applyFill="1" applyBorder="1" applyAlignment="1">
      <alignment horizontal="center" vertical="center" wrapText="1"/>
    </xf>
    <xf numFmtId="0" fontId="22" fillId="15" borderId="3" xfId="0" applyFont="1" applyFill="1" applyBorder="1" applyAlignment="1">
      <alignment horizontal="center" vertical="center" wrapText="1"/>
    </xf>
    <xf numFmtId="9" fontId="23" fillId="17" borderId="3" xfId="0" applyNumberFormat="1" applyFont="1" applyFill="1" applyBorder="1" applyAlignment="1">
      <alignment horizontal="center" vertical="center" wrapText="1"/>
    </xf>
    <xf numFmtId="0" fontId="0" fillId="16" borderId="24" xfId="0" applyFill="1" applyBorder="1" applyAlignment="1">
      <alignment vertical="center" wrapText="1"/>
    </xf>
    <xf numFmtId="0" fontId="0" fillId="16" borderId="29" xfId="0" applyFill="1" applyBorder="1" applyAlignment="1">
      <alignment horizontal="center" vertical="center" wrapText="1"/>
    </xf>
    <xf numFmtId="0" fontId="0" fillId="16" borderId="0" xfId="0" applyFill="1" applyAlignment="1">
      <alignment horizontal="center" vertical="center" wrapText="1"/>
    </xf>
    <xf numFmtId="0" fontId="23" fillId="17" borderId="2" xfId="0" applyFont="1" applyFill="1" applyBorder="1"/>
    <xf numFmtId="0" fontId="23" fillId="16" borderId="2" xfId="0" applyFont="1" applyFill="1" applyBorder="1"/>
    <xf numFmtId="175" fontId="23" fillId="17" borderId="3" xfId="8" applyNumberFormat="1" applyFont="1" applyFill="1" applyBorder="1" applyAlignment="1">
      <alignment horizontal="center" vertical="center" wrapText="1"/>
    </xf>
    <xf numFmtId="9" fontId="23" fillId="16" borderId="3" xfId="8" applyNumberFormat="1" applyFont="1" applyFill="1" applyBorder="1" applyAlignment="1">
      <alignment horizontal="center" vertical="center" wrapText="1"/>
    </xf>
    <xf numFmtId="0" fontId="49" fillId="16" borderId="0" xfId="0" applyFont="1" applyFill="1" applyAlignment="1">
      <alignment horizontal="center" vertical="center" wrapText="1" readingOrder="1"/>
    </xf>
    <xf numFmtId="0" fontId="23" fillId="16" borderId="3" xfId="8" applyNumberFormat="1" applyFont="1" applyFill="1" applyBorder="1" applyAlignment="1">
      <alignment horizontal="center" vertical="center" wrapText="1"/>
    </xf>
    <xf numFmtId="175" fontId="23" fillId="16" borderId="22" xfId="8" applyNumberFormat="1" applyFont="1" applyFill="1" applyBorder="1" applyAlignment="1">
      <alignment horizontal="center" vertical="center" wrapText="1"/>
    </xf>
    <xf numFmtId="6" fontId="50" fillId="16" borderId="3" xfId="0" applyNumberFormat="1" applyFont="1" applyFill="1" applyBorder="1" applyAlignment="1">
      <alignment horizontal="center" vertical="center" wrapText="1"/>
    </xf>
    <xf numFmtId="175" fontId="23" fillId="0" borderId="4" xfId="8" applyNumberFormat="1" applyFont="1" applyFill="1" applyBorder="1" applyAlignment="1">
      <alignment horizontal="center" vertical="center" wrapText="1"/>
    </xf>
    <xf numFmtId="175" fontId="45" fillId="0" borderId="3" xfId="8" applyNumberFormat="1" applyFont="1" applyFill="1" applyBorder="1" applyAlignment="1">
      <alignment horizontal="center" vertical="center" wrapText="1"/>
    </xf>
    <xf numFmtId="0" fontId="23" fillId="21" borderId="3" xfId="0" applyFont="1" applyFill="1" applyBorder="1" applyAlignment="1">
      <alignment horizontal="center" vertical="center"/>
    </xf>
    <xf numFmtId="0" fontId="0" fillId="16" borderId="3" xfId="0" applyFill="1" applyBorder="1" applyAlignment="1">
      <alignment horizontal="center" vertical="center" wrapText="1"/>
    </xf>
    <xf numFmtId="0" fontId="23" fillId="17" borderId="4" xfId="0" applyFont="1" applyFill="1" applyBorder="1"/>
    <xf numFmtId="0" fontId="0" fillId="16" borderId="30" xfId="0" applyFill="1" applyBorder="1" applyAlignment="1">
      <alignment horizontal="center" vertical="center" wrapText="1"/>
    </xf>
    <xf numFmtId="0" fontId="0" fillId="0" borderId="3" xfId="0" applyBorder="1" applyAlignment="1">
      <alignment horizontal="center" vertical="center" wrapText="1"/>
    </xf>
    <xf numFmtId="0" fontId="23" fillId="23" borderId="3" xfId="0" applyFont="1" applyFill="1" applyBorder="1" applyAlignment="1">
      <alignment horizontal="center" vertical="center"/>
    </xf>
    <xf numFmtId="0" fontId="23" fillId="23" borderId="3" xfId="0" applyFont="1" applyFill="1" applyBorder="1" applyAlignment="1">
      <alignment horizontal="justify" vertical="center" wrapText="1"/>
    </xf>
    <xf numFmtId="0" fontId="23" fillId="23" borderId="3" xfId="0" applyFont="1" applyFill="1" applyBorder="1" applyAlignment="1">
      <alignment horizontal="center" vertical="center" wrapText="1"/>
    </xf>
    <xf numFmtId="9" fontId="0" fillId="16" borderId="3" xfId="0" applyNumberFormat="1" applyFill="1" applyBorder="1" applyAlignment="1">
      <alignment horizontal="center" vertical="center"/>
    </xf>
    <xf numFmtId="0" fontId="0" fillId="16" borderId="3" xfId="0" applyFill="1" applyBorder="1" applyAlignment="1">
      <alignment wrapText="1"/>
    </xf>
    <xf numFmtId="175" fontId="23" fillId="23" borderId="3" xfId="8" applyNumberFormat="1" applyFont="1" applyFill="1" applyBorder="1" applyAlignment="1">
      <alignment horizontal="center" vertical="center" wrapText="1"/>
    </xf>
    <xf numFmtId="0" fontId="23" fillId="24" borderId="3" xfId="0" applyFont="1" applyFill="1" applyBorder="1" applyAlignment="1">
      <alignment horizontal="center" vertical="center" wrapText="1"/>
    </xf>
    <xf numFmtId="0" fontId="43" fillId="16" borderId="3" xfId="0" applyNumberFormat="1" applyFont="1" applyFill="1" applyBorder="1" applyAlignment="1" applyProtection="1">
      <alignment horizontal="center" vertical="center" wrapText="1"/>
    </xf>
    <xf numFmtId="0" fontId="0" fillId="0" borderId="3" xfId="0" applyBorder="1" applyAlignment="1">
      <alignment vertical="center" wrapText="1"/>
    </xf>
    <xf numFmtId="0" fontId="0" fillId="16" borderId="3" xfId="0" applyFill="1" applyBorder="1" applyAlignment="1">
      <alignment vertical="center" wrapText="1"/>
    </xf>
    <xf numFmtId="10" fontId="0" fillId="16" borderId="3" xfId="0" applyNumberFormat="1" applyFill="1" applyBorder="1" applyAlignment="1">
      <alignment horizontal="center" vertical="center"/>
    </xf>
    <xf numFmtId="0" fontId="0" fillId="16" borderId="3" xfId="0" applyFill="1" applyBorder="1" applyAlignment="1">
      <alignment horizontal="left" vertical="center" wrapText="1"/>
    </xf>
    <xf numFmtId="0" fontId="24" fillId="22" borderId="0" xfId="0" applyFont="1" applyFill="1" applyBorder="1" applyAlignment="1">
      <alignment horizontal="center" vertical="center"/>
    </xf>
    <xf numFmtId="3" fontId="0" fillId="16" borderId="3" xfId="0" applyNumberFormat="1" applyFill="1" applyBorder="1" applyAlignment="1">
      <alignment horizontal="right" vertical="center" wrapText="1"/>
    </xf>
    <xf numFmtId="0" fontId="51" fillId="16" borderId="4" xfId="0" applyFont="1" applyFill="1" applyBorder="1" applyAlignment="1">
      <alignment vertical="top" wrapText="1"/>
    </xf>
    <xf numFmtId="0" fontId="0" fillId="16" borderId="3" xfId="0" applyFont="1" applyFill="1" applyBorder="1" applyAlignment="1">
      <alignment horizontal="left" vertical="center" wrapText="1"/>
    </xf>
    <xf numFmtId="14" fontId="0" fillId="16" borderId="3" xfId="0" applyNumberFormat="1" applyFill="1" applyBorder="1" applyAlignment="1">
      <alignment horizontal="center" vertical="center" wrapText="1"/>
    </xf>
    <xf numFmtId="0" fontId="23" fillId="0" borderId="3" xfId="0" applyFont="1" applyFill="1" applyBorder="1" applyAlignment="1">
      <alignment horizontal="left" vertical="top" wrapText="1"/>
    </xf>
    <xf numFmtId="0" fontId="23" fillId="0" borderId="3" xfId="0" applyFont="1" applyFill="1" applyBorder="1" applyAlignment="1">
      <alignment horizontal="center" vertical="center" wrapText="1"/>
    </xf>
    <xf numFmtId="14" fontId="23" fillId="0" borderId="3" xfId="0" applyNumberFormat="1" applyFont="1" applyFill="1" applyBorder="1" applyAlignment="1">
      <alignment horizontal="center" vertical="center" wrapText="1"/>
    </xf>
    <xf numFmtId="9" fontId="23" fillId="0" borderId="3" xfId="19" applyFont="1" applyFill="1" applyBorder="1" applyAlignment="1" applyProtection="1">
      <alignment horizontal="center" vertical="center" wrapText="1"/>
      <protection locked="0"/>
    </xf>
    <xf numFmtId="9" fontId="23" fillId="0" borderId="3" xfId="0" applyNumberFormat="1" applyFont="1" applyFill="1" applyBorder="1" applyAlignment="1">
      <alignment horizontal="center" vertical="center" wrapText="1"/>
    </xf>
    <xf numFmtId="9" fontId="23" fillId="0" borderId="3" xfId="18" applyFont="1" applyFill="1" applyBorder="1" applyAlignment="1">
      <alignment horizontal="center" vertical="center" wrapText="1"/>
    </xf>
    <xf numFmtId="168" fontId="23" fillId="0" borderId="3" xfId="3" applyFont="1" applyFill="1" applyBorder="1" applyAlignment="1">
      <alignment horizontal="center" vertical="center" wrapText="1"/>
    </xf>
    <xf numFmtId="175" fontId="23" fillId="0" borderId="3" xfId="8" applyNumberFormat="1" applyFont="1" applyFill="1" applyBorder="1" applyAlignment="1">
      <alignment horizontal="center" vertical="center" wrapText="1"/>
    </xf>
    <xf numFmtId="0" fontId="23" fillId="0" borderId="3" xfId="0" applyFont="1" applyFill="1" applyBorder="1" applyAlignment="1">
      <alignment horizontal="left" vertical="center" wrapText="1"/>
    </xf>
    <xf numFmtId="0" fontId="23" fillId="16" borderId="3" xfId="0" applyFont="1" applyFill="1" applyBorder="1" applyAlignment="1">
      <alignment horizontal="center" vertical="center" wrapText="1"/>
    </xf>
    <xf numFmtId="14" fontId="23" fillId="16" borderId="3" xfId="0" applyNumberFormat="1" applyFont="1" applyFill="1" applyBorder="1" applyAlignment="1">
      <alignment horizontal="center" vertical="center" wrapText="1"/>
    </xf>
    <xf numFmtId="9" fontId="23" fillId="16" borderId="3" xfId="0" applyNumberFormat="1" applyFont="1" applyFill="1" applyBorder="1" applyAlignment="1">
      <alignment horizontal="center" vertical="center" wrapText="1"/>
    </xf>
    <xf numFmtId="0" fontId="20" fillId="16" borderId="3" xfId="20" applyFill="1" applyBorder="1" applyAlignment="1">
      <alignment horizontal="center" vertical="center"/>
    </xf>
    <xf numFmtId="0" fontId="24" fillId="16" borderId="3" xfId="0" applyFont="1" applyFill="1" applyBorder="1" applyAlignment="1">
      <alignment horizontal="center" vertical="center" wrapText="1"/>
    </xf>
    <xf numFmtId="175" fontId="23" fillId="16" borderId="3" xfId="8" applyNumberFormat="1"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3" xfId="0" applyFont="1" applyFill="1" applyBorder="1"/>
    <xf numFmtId="0" fontId="24" fillId="16" borderId="3" xfId="0" applyFont="1" applyFill="1" applyBorder="1" applyAlignment="1">
      <alignment horizontal="center" vertical="center"/>
    </xf>
    <xf numFmtId="173" fontId="24" fillId="0" borderId="3" xfId="17" applyNumberFormat="1" applyFont="1" applyFill="1" applyBorder="1" applyAlignment="1">
      <alignment horizontal="center" vertical="center"/>
    </xf>
    <xf numFmtId="0" fontId="52" fillId="16" borderId="3" xfId="0" applyFont="1" applyFill="1" applyBorder="1" applyAlignment="1">
      <alignment horizontal="center" vertical="center" wrapText="1"/>
    </xf>
    <xf numFmtId="0" fontId="52" fillId="16" borderId="27" xfId="0" applyFont="1" applyFill="1" applyBorder="1" applyAlignment="1">
      <alignment horizontal="center" vertical="center" wrapText="1"/>
    </xf>
    <xf numFmtId="0" fontId="24" fillId="14" borderId="3" xfId="0" applyFont="1" applyFill="1" applyBorder="1" applyAlignment="1">
      <alignment horizontal="center" vertical="center"/>
    </xf>
    <xf numFmtId="0" fontId="52" fillId="16" borderId="3" xfId="0" applyFont="1" applyFill="1" applyBorder="1" applyAlignment="1">
      <alignment horizontal="justify" vertical="center" wrapText="1"/>
    </xf>
    <xf numFmtId="0" fontId="24" fillId="16" borderId="3" xfId="0" applyFont="1" applyFill="1" applyBorder="1" applyAlignment="1">
      <alignment horizontal="justify" vertical="center" wrapText="1"/>
    </xf>
    <xf numFmtId="164" fontId="24" fillId="16" borderId="3" xfId="58" applyFont="1" applyFill="1" applyBorder="1" applyAlignment="1">
      <alignment horizontal="center" vertical="center"/>
    </xf>
    <xf numFmtId="9" fontId="24" fillId="16" borderId="3" xfId="17" applyNumberFormat="1" applyFont="1" applyFill="1" applyBorder="1" applyAlignment="1">
      <alignment horizontal="center" vertical="center"/>
    </xf>
    <xf numFmtId="183" fontId="24" fillId="16" borderId="3" xfId="0" applyNumberFormat="1" applyFont="1" applyFill="1" applyBorder="1" applyAlignment="1">
      <alignment horizontal="center" vertical="center"/>
    </xf>
    <xf numFmtId="9" fontId="24" fillId="16" borderId="3" xfId="17" applyFont="1" applyFill="1" applyBorder="1" applyAlignment="1">
      <alignment horizontal="center" vertical="center"/>
    </xf>
    <xf numFmtId="0" fontId="22" fillId="0" borderId="3" xfId="0" applyFont="1" applyFill="1" applyBorder="1" applyAlignment="1">
      <alignment horizontal="left" vertical="center" wrapText="1"/>
    </xf>
    <xf numFmtId="184" fontId="23" fillId="16" borderId="3" xfId="0" applyNumberFormat="1" applyFont="1" applyFill="1" applyBorder="1" applyAlignment="1">
      <alignment horizontal="center" vertical="center"/>
    </xf>
    <xf numFmtId="185" fontId="0" fillId="16" borderId="0" xfId="0" applyNumberFormat="1" applyFill="1" applyAlignment="1">
      <alignment horizontal="center" vertical="center"/>
    </xf>
    <xf numFmtId="14" fontId="24" fillId="16" borderId="3" xfId="0" applyNumberFormat="1" applyFont="1" applyFill="1" applyBorder="1" applyAlignment="1">
      <alignment horizontal="center" vertical="center"/>
    </xf>
    <xf numFmtId="0" fontId="50" fillId="16" borderId="3" xfId="0" applyFont="1" applyFill="1" applyBorder="1" applyAlignment="1">
      <alignment horizontal="center" vertical="center" wrapText="1"/>
    </xf>
    <xf numFmtId="8" fontId="23" fillId="16" borderId="3" xfId="0" applyNumberFormat="1" applyFont="1" applyFill="1" applyBorder="1" applyAlignment="1">
      <alignment horizontal="center" vertical="center"/>
    </xf>
    <xf numFmtId="0" fontId="24" fillId="0" borderId="14" xfId="0" applyFont="1" applyFill="1" applyBorder="1" applyAlignment="1">
      <alignment vertical="center"/>
    </xf>
    <xf numFmtId="0" fontId="50" fillId="0" borderId="3" xfId="0" applyFont="1" applyFill="1" applyBorder="1" applyAlignment="1">
      <alignment horizontal="center" vertical="center" wrapText="1"/>
    </xf>
    <xf numFmtId="14" fontId="24" fillId="0" borderId="3" xfId="0" applyNumberFormat="1" applyFont="1" applyFill="1" applyBorder="1" applyAlignment="1">
      <alignment horizontal="center" vertical="center" wrapText="1"/>
    </xf>
    <xf numFmtId="0" fontId="24" fillId="0" borderId="14" xfId="0" applyFont="1" applyFill="1" applyBorder="1" applyAlignment="1">
      <alignment vertical="center" wrapText="1"/>
    </xf>
    <xf numFmtId="0" fontId="25" fillId="2" borderId="0" xfId="0" applyFont="1" applyFill="1" applyBorder="1" applyAlignment="1">
      <alignment horizontal="center" vertical="center" wrapText="1"/>
    </xf>
    <xf numFmtId="186" fontId="53" fillId="5" borderId="3" xfId="0" applyNumberFormat="1" applyFont="1" applyFill="1" applyBorder="1" applyAlignment="1">
      <alignment horizontal="center"/>
    </xf>
    <xf numFmtId="0" fontId="24" fillId="0" borderId="3" xfId="0" applyFont="1" applyFill="1" applyBorder="1" applyAlignment="1">
      <alignment vertical="center"/>
    </xf>
    <xf numFmtId="0" fontId="23" fillId="0" borderId="13"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3" xfId="0" applyFont="1" applyFill="1" applyBorder="1" applyAlignment="1">
      <alignment horizontal="left" vertical="center" wrapText="1"/>
    </xf>
    <xf numFmtId="0" fontId="41" fillId="0" borderId="3" xfId="0" applyFont="1" applyFill="1" applyBorder="1" applyAlignment="1">
      <alignment horizontal="center" vertical="center" wrapText="1"/>
    </xf>
    <xf numFmtId="0" fontId="41" fillId="0" borderId="3" xfId="0" applyFont="1" applyFill="1" applyBorder="1" applyAlignment="1" applyProtection="1">
      <alignment horizontal="left" vertical="center" wrapText="1"/>
    </xf>
    <xf numFmtId="0" fontId="41" fillId="0" borderId="3" xfId="0" applyFont="1" applyFill="1" applyBorder="1" applyAlignment="1" applyProtection="1">
      <alignment horizontal="center" vertical="center" wrapText="1"/>
    </xf>
    <xf numFmtId="0" fontId="41" fillId="0" borderId="3" xfId="16" applyFont="1" applyFill="1" applyBorder="1" applyAlignment="1">
      <alignment vertical="center" wrapText="1"/>
    </xf>
    <xf numFmtId="0" fontId="54" fillId="0" borderId="3" xfId="0" applyFont="1" applyFill="1" applyBorder="1" applyAlignment="1">
      <alignment horizontal="center" vertical="center"/>
    </xf>
    <xf numFmtId="0" fontId="20" fillId="0" borderId="3" xfId="20" applyFill="1" applyBorder="1" applyAlignment="1">
      <alignment horizontal="center" vertical="center"/>
    </xf>
    <xf numFmtId="0" fontId="43" fillId="0" borderId="3" xfId="15" applyFont="1" applyFill="1" applyBorder="1" applyAlignment="1">
      <alignment horizontal="left" vertical="center" wrapText="1"/>
    </xf>
    <xf numFmtId="0" fontId="20" fillId="0" borderId="3" xfId="20" applyFill="1" applyBorder="1" applyAlignment="1" applyProtection="1">
      <alignment horizontal="left" vertical="center" wrapText="1"/>
    </xf>
    <xf numFmtId="0" fontId="20" fillId="0" borderId="22" xfId="20" applyFill="1" applyBorder="1" applyAlignment="1" applyProtection="1">
      <alignment horizontal="center" vertical="center" wrapText="1"/>
    </xf>
    <xf numFmtId="0" fontId="37" fillId="0" borderId="27" xfId="95" applyFont="1" applyFill="1" applyBorder="1" applyAlignment="1">
      <alignment horizontal="center" vertical="center" wrapText="1"/>
    </xf>
    <xf numFmtId="2" fontId="38" fillId="0" borderId="3" xfId="0" applyNumberFormat="1" applyFont="1" applyFill="1" applyBorder="1" applyAlignment="1">
      <alignment horizontal="center" vertical="center" wrapText="1"/>
    </xf>
    <xf numFmtId="2" fontId="20" fillId="0" borderId="3" xfId="20" applyNumberFormat="1" applyFill="1" applyBorder="1" applyAlignment="1" applyProtection="1">
      <alignment horizontal="center" vertical="center" wrapText="1"/>
    </xf>
    <xf numFmtId="1" fontId="38" fillId="0" borderId="3" xfId="0" applyNumberFormat="1" applyFont="1" applyFill="1" applyBorder="1" applyAlignment="1">
      <alignment horizontal="center" vertical="center" wrapText="1"/>
    </xf>
    <xf numFmtId="0" fontId="22" fillId="0" borderId="22" xfId="0" applyFont="1" applyFill="1" applyBorder="1" applyAlignment="1">
      <alignment horizontal="center" vertical="center" wrapText="1"/>
    </xf>
    <xf numFmtId="4" fontId="23" fillId="0" borderId="3" xfId="0" applyNumberFormat="1" applyFont="1" applyFill="1" applyBorder="1" applyAlignment="1">
      <alignment vertical="center" wrapText="1"/>
    </xf>
    <xf numFmtId="0" fontId="46" fillId="0" borderId="27" xfId="0" applyFont="1" applyFill="1" applyBorder="1" applyAlignment="1">
      <alignment horizontal="center" vertical="center" wrapText="1"/>
    </xf>
    <xf numFmtId="0" fontId="48" fillId="0" borderId="27" xfId="351" applyFont="1" applyFill="1" applyBorder="1" applyAlignment="1">
      <alignment horizontal="center" vertical="center" wrapText="1"/>
    </xf>
    <xf numFmtId="0" fontId="46" fillId="0" borderId="27" xfId="351" applyFont="1" applyFill="1" applyBorder="1" applyAlignment="1">
      <alignment horizontal="center" vertical="center" wrapText="1"/>
    </xf>
    <xf numFmtId="0" fontId="20" fillId="0" borderId="3" xfId="20" applyFill="1" applyBorder="1" applyAlignment="1">
      <alignment horizontal="center" vertical="center" wrapText="1"/>
    </xf>
    <xf numFmtId="0" fontId="54" fillId="0" borderId="3" xfId="0" applyFont="1" applyFill="1" applyBorder="1" applyAlignment="1">
      <alignment horizontal="center" vertical="center" wrapText="1"/>
    </xf>
    <xf numFmtId="0" fontId="17" fillId="16" borderId="3" xfId="0" applyFont="1" applyFill="1" applyBorder="1" applyAlignment="1">
      <alignment horizontal="center" vertical="center" wrapText="1"/>
    </xf>
    <xf numFmtId="0" fontId="41" fillId="0" borderId="3" xfId="0" applyFont="1" applyFill="1" applyBorder="1" applyAlignment="1">
      <alignment horizontal="justify" vertical="center" wrapText="1"/>
    </xf>
    <xf numFmtId="0" fontId="24" fillId="0" borderId="3" xfId="0" applyFont="1" applyFill="1" applyBorder="1" applyAlignment="1">
      <alignment vertical="center" wrapText="1"/>
    </xf>
    <xf numFmtId="0" fontId="58" fillId="25" borderId="3" xfId="0" applyFont="1" applyFill="1" applyBorder="1" applyAlignment="1">
      <alignment horizontal="center" vertical="center" wrapText="1"/>
    </xf>
    <xf numFmtId="0" fontId="30" fillId="25" borderId="3" xfId="0" applyFont="1" applyFill="1" applyBorder="1" applyAlignment="1">
      <alignment horizontal="center" vertical="center" wrapText="1"/>
    </xf>
    <xf numFmtId="0" fontId="59" fillId="0" borderId="3" xfId="20" applyFont="1" applyFill="1" applyBorder="1" applyAlignment="1">
      <alignment horizontal="center" vertical="center"/>
    </xf>
    <xf numFmtId="14" fontId="22" fillId="0" borderId="3" xfId="0" applyNumberFormat="1" applyFont="1" applyFill="1" applyBorder="1" applyAlignment="1">
      <alignment horizontal="center" vertical="center"/>
    </xf>
    <xf numFmtId="0" fontId="59" fillId="0" borderId="22" xfId="20" applyFont="1" applyFill="1" applyBorder="1" applyAlignment="1" applyProtection="1">
      <alignment horizontal="center" vertical="center" wrapText="1"/>
    </xf>
    <xf numFmtId="2" fontId="59" fillId="0" borderId="3" xfId="20" applyNumberFormat="1" applyFont="1" applyFill="1" applyBorder="1" applyAlignment="1" applyProtection="1">
      <alignment horizontal="center" vertical="center" wrapText="1"/>
    </xf>
    <xf numFmtId="14" fontId="22" fillId="0" borderId="3" xfId="16" applyNumberFormat="1" applyFont="1" applyFill="1" applyBorder="1" applyAlignment="1">
      <alignment vertical="center" wrapText="1"/>
    </xf>
    <xf numFmtId="0" fontId="23" fillId="0" borderId="3" xfId="0" applyFont="1" applyFill="1" applyBorder="1" applyAlignment="1">
      <alignment horizontal="center" vertical="center" wrapText="1"/>
    </xf>
    <xf numFmtId="0" fontId="59" fillId="0" borderId="3" xfId="20" applyFont="1" applyFill="1" applyBorder="1" applyAlignment="1">
      <alignment horizontal="center" vertical="center" wrapText="1"/>
    </xf>
    <xf numFmtId="178" fontId="23" fillId="0" borderId="3" xfId="0" applyNumberFormat="1" applyFont="1" applyFill="1" applyBorder="1" applyAlignment="1">
      <alignment vertical="center" wrapText="1"/>
    </xf>
    <xf numFmtId="0" fontId="25" fillId="2" borderId="0" xfId="0" applyFont="1" applyFill="1" applyBorder="1" applyAlignment="1">
      <alignment horizontal="center" vertical="center" wrapText="1"/>
    </xf>
    <xf numFmtId="164" fontId="23" fillId="0" borderId="3" xfId="58" applyFont="1" applyFill="1" applyBorder="1" applyAlignment="1">
      <alignment vertical="center" wrapText="1"/>
    </xf>
    <xf numFmtId="0" fontId="23" fillId="0" borderId="0" xfId="0" applyFont="1" applyFill="1" applyAlignment="1">
      <alignment vertical="center" wrapText="1"/>
    </xf>
    <xf numFmtId="10" fontId="23" fillId="0" borderId="3" xfId="0" applyNumberFormat="1" applyFont="1" applyFill="1" applyBorder="1" applyAlignment="1">
      <alignment vertical="center" wrapText="1"/>
    </xf>
    <xf numFmtId="14" fontId="23" fillId="0" borderId="3" xfId="0" applyNumberFormat="1" applyFont="1" applyFill="1" applyBorder="1" applyAlignment="1">
      <alignment vertical="center"/>
    </xf>
    <xf numFmtId="9" fontId="23" fillId="0" borderId="3" xfId="0" applyNumberFormat="1" applyFont="1" applyFill="1" applyBorder="1" applyAlignment="1">
      <alignment vertical="center" wrapText="1"/>
    </xf>
    <xf numFmtId="14" fontId="23" fillId="0" borderId="3" xfId="0" applyNumberFormat="1" applyFont="1" applyFill="1" applyBorder="1" applyAlignment="1">
      <alignment vertical="center" wrapText="1"/>
    </xf>
    <xf numFmtId="0" fontId="22" fillId="0" borderId="3" xfId="0" applyFont="1" applyFill="1" applyBorder="1" applyAlignment="1">
      <alignment vertical="center" wrapText="1"/>
    </xf>
    <xf numFmtId="164" fontId="23" fillId="0" borderId="3" xfId="58" applyFont="1" applyFill="1" applyBorder="1" applyAlignment="1">
      <alignment vertical="center"/>
    </xf>
    <xf numFmtId="171" fontId="23" fillId="0" borderId="3" xfId="0" applyNumberFormat="1" applyFont="1" applyFill="1" applyBorder="1" applyAlignment="1">
      <alignment vertical="center" wrapText="1"/>
    </xf>
    <xf numFmtId="0" fontId="64" fillId="0" borderId="0" xfId="0" applyFont="1" applyFill="1" applyAlignment="1">
      <alignment vertical="center" wrapText="1"/>
    </xf>
    <xf numFmtId="0" fontId="23" fillId="0" borderId="3" xfId="0" applyFont="1" applyFill="1" applyBorder="1" applyAlignment="1">
      <alignment vertical="center"/>
    </xf>
    <xf numFmtId="177" fontId="23" fillId="0" borderId="3" xfId="8" applyNumberFormat="1" applyFont="1" applyFill="1" applyBorder="1" applyAlignment="1" applyProtection="1">
      <alignment vertical="center" wrapText="1"/>
    </xf>
    <xf numFmtId="1" fontId="23" fillId="0" borderId="3" xfId="2" applyNumberFormat="1" applyFont="1" applyFill="1" applyBorder="1" applyAlignment="1" applyProtection="1">
      <alignment vertical="center" wrapText="1"/>
    </xf>
    <xf numFmtId="171" fontId="23" fillId="0" borderId="3" xfId="0" applyNumberFormat="1" applyFont="1" applyFill="1" applyBorder="1" applyAlignment="1">
      <alignment vertical="center"/>
    </xf>
    <xf numFmtId="176" fontId="23" fillId="0" borderId="3" xfId="8" applyNumberFormat="1" applyFont="1" applyFill="1" applyBorder="1" applyAlignment="1">
      <alignment vertical="center" wrapText="1"/>
    </xf>
    <xf numFmtId="180" fontId="23" fillId="0" borderId="3" xfId="8" applyNumberFormat="1" applyFont="1" applyFill="1" applyBorder="1" applyAlignment="1">
      <alignment vertical="center" wrapText="1"/>
    </xf>
    <xf numFmtId="14" fontId="22" fillId="0" borderId="3" xfId="0" applyNumberFormat="1" applyFont="1" applyFill="1" applyBorder="1" applyAlignment="1">
      <alignment vertical="center" wrapText="1"/>
    </xf>
    <xf numFmtId="184" fontId="23" fillId="0" borderId="3" xfId="0" applyNumberFormat="1" applyFont="1" applyFill="1" applyBorder="1" applyAlignment="1">
      <alignment vertical="center"/>
    </xf>
    <xf numFmtId="168" fontId="23" fillId="0" borderId="3" xfId="3" applyFont="1" applyFill="1" applyBorder="1" applyAlignment="1">
      <alignment vertical="center"/>
    </xf>
    <xf numFmtId="187" fontId="22" fillId="0" borderId="3" xfId="0" applyNumberFormat="1" applyFont="1" applyFill="1" applyBorder="1" applyAlignment="1">
      <alignment vertical="center" wrapText="1"/>
    </xf>
    <xf numFmtId="3" fontId="23" fillId="0" borderId="3" xfId="0" applyNumberFormat="1" applyFont="1" applyFill="1" applyBorder="1" applyAlignment="1">
      <alignment vertical="center" wrapText="1"/>
    </xf>
    <xf numFmtId="164" fontId="22" fillId="0" borderId="3" xfId="58" applyFont="1" applyFill="1" applyBorder="1" applyAlignment="1">
      <alignment vertical="center" wrapText="1"/>
    </xf>
    <xf numFmtId="1" fontId="23" fillId="0" borderId="3" xfId="2" applyNumberFormat="1" applyFont="1" applyFill="1" applyBorder="1" applyAlignment="1">
      <alignment vertical="center" wrapText="1"/>
    </xf>
    <xf numFmtId="3" fontId="23" fillId="0" borderId="3" xfId="2" applyNumberFormat="1" applyFont="1" applyFill="1" applyBorder="1" applyAlignment="1">
      <alignment vertical="center" wrapText="1"/>
    </xf>
    <xf numFmtId="4" fontId="23" fillId="0" borderId="3" xfId="16" applyNumberFormat="1" applyFont="1" applyFill="1" applyBorder="1" applyAlignment="1">
      <alignment vertical="center" wrapText="1"/>
    </xf>
    <xf numFmtId="164" fontId="23" fillId="0" borderId="3" xfId="790" applyFont="1" applyFill="1" applyBorder="1" applyAlignment="1">
      <alignment vertical="center" wrapText="1"/>
    </xf>
    <xf numFmtId="175" fontId="23" fillId="0" borderId="3" xfId="8" applyNumberFormat="1" applyFont="1" applyFill="1" applyBorder="1" applyAlignment="1">
      <alignment vertical="center" wrapText="1"/>
    </xf>
    <xf numFmtId="0" fontId="23" fillId="0" borderId="3" xfId="8" applyNumberFormat="1" applyFont="1" applyFill="1" applyBorder="1" applyAlignment="1">
      <alignment vertical="center" wrapText="1"/>
    </xf>
    <xf numFmtId="175" fontId="23" fillId="0" borderId="22" xfId="8" applyNumberFormat="1" applyFont="1" applyFill="1" applyBorder="1" applyAlignment="1">
      <alignment vertical="center" wrapText="1"/>
    </xf>
    <xf numFmtId="175" fontId="22" fillId="0" borderId="3" xfId="8" applyNumberFormat="1" applyFont="1" applyFill="1" applyBorder="1" applyAlignment="1">
      <alignment vertical="center" wrapText="1"/>
    </xf>
    <xf numFmtId="164" fontId="23" fillId="0" borderId="0" xfId="58" applyFont="1" applyFill="1" applyBorder="1" applyAlignment="1">
      <alignment vertical="center" wrapText="1"/>
    </xf>
    <xf numFmtId="164" fontId="22" fillId="0" borderId="0" xfId="58" applyFont="1" applyFill="1" applyBorder="1" applyAlignment="1">
      <alignment vertical="center" wrapText="1"/>
    </xf>
    <xf numFmtId="0" fontId="22" fillId="0" borderId="27" xfId="0" applyFont="1" applyFill="1" applyBorder="1" applyAlignment="1">
      <alignment vertical="center" wrapText="1"/>
    </xf>
    <xf numFmtId="9" fontId="23" fillId="0" borderId="3" xfId="17" applyNumberFormat="1" applyFont="1" applyFill="1" applyBorder="1" applyAlignment="1">
      <alignment vertical="center"/>
    </xf>
    <xf numFmtId="9" fontId="22" fillId="0" borderId="3" xfId="0" applyNumberFormat="1" applyFont="1" applyFill="1" applyBorder="1" applyAlignment="1">
      <alignment vertical="center" wrapText="1"/>
    </xf>
    <xf numFmtId="183" fontId="23" fillId="0" borderId="3" xfId="0" applyNumberFormat="1" applyFont="1" applyFill="1" applyBorder="1" applyAlignment="1">
      <alignment vertical="center"/>
    </xf>
    <xf numFmtId="0" fontId="64" fillId="0" borderId="0" xfId="0" applyFont="1" applyFill="1" applyAlignment="1">
      <alignment vertical="center" wrapText="1" readingOrder="1"/>
    </xf>
    <xf numFmtId="6" fontId="23" fillId="0" borderId="3" xfId="0" applyNumberFormat="1" applyFont="1" applyFill="1" applyBorder="1" applyAlignment="1">
      <alignment vertical="center" wrapText="1"/>
    </xf>
    <xf numFmtId="0" fontId="23" fillId="0" borderId="29" xfId="0" applyFont="1" applyFill="1" applyBorder="1" applyAlignment="1">
      <alignment vertical="center" wrapText="1"/>
    </xf>
    <xf numFmtId="0" fontId="23" fillId="0" borderId="30" xfId="0" applyFont="1" applyFill="1" applyBorder="1" applyAlignment="1">
      <alignment vertical="center" wrapText="1"/>
    </xf>
    <xf numFmtId="185" fontId="23" fillId="0" borderId="0" xfId="0" applyNumberFormat="1" applyFont="1" applyFill="1" applyAlignment="1">
      <alignment vertical="center"/>
    </xf>
    <xf numFmtId="0" fontId="64" fillId="0" borderId="4" xfId="0" applyFont="1" applyFill="1" applyBorder="1" applyAlignment="1">
      <alignment vertical="center" wrapText="1"/>
    </xf>
    <xf numFmtId="0" fontId="22" fillId="0" borderId="3" xfId="0" applyNumberFormat="1" applyFont="1" applyFill="1" applyBorder="1" applyAlignment="1" applyProtection="1">
      <alignment vertical="center" wrapText="1"/>
    </xf>
    <xf numFmtId="8" fontId="23" fillId="0" borderId="3" xfId="0" applyNumberFormat="1" applyFont="1" applyFill="1" applyBorder="1" applyAlignment="1">
      <alignment horizontal="center" vertical="center"/>
    </xf>
    <xf numFmtId="164" fontId="23" fillId="0" borderId="3" xfId="58" applyFont="1" applyFill="1" applyBorder="1" applyAlignment="1">
      <alignment horizontal="center" vertical="center" wrapText="1"/>
    </xf>
    <xf numFmtId="9" fontId="23" fillId="0" borderId="3" xfId="8" applyNumberFormat="1" applyFont="1" applyFill="1" applyBorder="1" applyAlignment="1">
      <alignment horizontal="center" vertical="center" wrapText="1"/>
    </xf>
    <xf numFmtId="10" fontId="23" fillId="0" borderId="3" xfId="0" applyNumberFormat="1" applyFont="1" applyFill="1" applyBorder="1" applyAlignment="1">
      <alignment horizontal="center" vertical="center"/>
    </xf>
    <xf numFmtId="0" fontId="25" fillId="2" borderId="0" xfId="0" applyFont="1" applyFill="1" applyBorder="1" applyAlignment="1">
      <alignment horizontal="center" vertical="center" wrapText="1"/>
    </xf>
    <xf numFmtId="0" fontId="30" fillId="16" borderId="23" xfId="0" applyFont="1" applyFill="1" applyBorder="1" applyAlignment="1">
      <alignment horizontal="center" vertical="center"/>
    </xf>
    <xf numFmtId="0" fontId="24" fillId="0" borderId="0" xfId="0" applyFont="1" applyFill="1" applyBorder="1" applyAlignment="1">
      <alignment horizontal="center"/>
    </xf>
    <xf numFmtId="0" fontId="22" fillId="0" borderId="0" xfId="0" applyFont="1" applyFill="1" applyBorder="1"/>
    <xf numFmtId="0" fontId="55" fillId="25" borderId="13" xfId="0" applyFont="1" applyFill="1" applyBorder="1" applyAlignment="1">
      <alignment vertical="center"/>
    </xf>
    <xf numFmtId="0" fontId="28" fillId="25" borderId="13" xfId="0" applyFont="1" applyFill="1" applyBorder="1" applyAlignment="1">
      <alignment vertical="center" wrapText="1"/>
    </xf>
    <xf numFmtId="0" fontId="17" fillId="26" borderId="3" xfId="0" applyFont="1" applyFill="1" applyBorder="1" applyAlignment="1">
      <alignment vertical="center" wrapText="1"/>
    </xf>
    <xf numFmtId="0" fontId="68" fillId="0" borderId="13" xfId="0" applyFont="1" applyFill="1" applyBorder="1" applyAlignment="1">
      <alignment horizontal="center" vertical="center"/>
    </xf>
    <xf numFmtId="0" fontId="22" fillId="0" borderId="13" xfId="0" applyFont="1" applyFill="1" applyBorder="1" applyAlignment="1">
      <alignment horizontal="center" vertical="center"/>
    </xf>
    <xf numFmtId="0" fontId="41" fillId="0" borderId="13"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2" fillId="0" borderId="13" xfId="0" applyFont="1" applyFill="1" applyBorder="1" applyAlignment="1">
      <alignment horizontal="left" vertical="center" wrapText="1"/>
    </xf>
    <xf numFmtId="14" fontId="22" fillId="0" borderId="13" xfId="0" applyNumberFormat="1" applyFont="1" applyFill="1" applyBorder="1" applyAlignment="1">
      <alignment horizontal="center" vertical="center" wrapText="1"/>
    </xf>
    <xf numFmtId="9" fontId="22" fillId="0" borderId="13" xfId="0" applyNumberFormat="1" applyFont="1" applyFill="1" applyBorder="1" applyAlignment="1">
      <alignment horizontal="center" vertical="center" wrapText="1"/>
    </xf>
    <xf numFmtId="0" fontId="22" fillId="0" borderId="13" xfId="0" applyFont="1" applyFill="1" applyBorder="1" applyAlignment="1">
      <alignment horizontal="left" vertical="top" wrapText="1"/>
    </xf>
    <xf numFmtId="10" fontId="22" fillId="0" borderId="13" xfId="0" applyNumberFormat="1" applyFont="1" applyFill="1" applyBorder="1" applyAlignment="1">
      <alignment horizontal="center" vertical="center" wrapText="1"/>
    </xf>
    <xf numFmtId="164" fontId="22" fillId="0" borderId="13" xfId="58" applyFont="1" applyFill="1" applyBorder="1" applyAlignment="1">
      <alignment horizontal="center" vertical="center"/>
    </xf>
    <xf numFmtId="187" fontId="22" fillId="0" borderId="13" xfId="0" applyNumberFormat="1" applyFont="1" applyFill="1" applyBorder="1" applyAlignment="1">
      <alignment horizontal="center" vertical="center" wrapText="1"/>
    </xf>
    <xf numFmtId="0" fontId="55" fillId="25" borderId="28" xfId="0" applyFont="1" applyFill="1" applyBorder="1" applyAlignment="1">
      <alignment vertical="center"/>
    </xf>
    <xf numFmtId="0" fontId="28" fillId="25" borderId="28" xfId="0" applyFont="1" applyFill="1" applyBorder="1" applyAlignment="1">
      <alignment vertical="center" wrapText="1"/>
    </xf>
    <xf numFmtId="0" fontId="58" fillId="25" borderId="2" xfId="0" applyFont="1" applyFill="1" applyBorder="1" applyAlignment="1">
      <alignment horizontal="center" vertical="center" wrapText="1"/>
    </xf>
    <xf numFmtId="0" fontId="28" fillId="16" borderId="2"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7" fillId="26" borderId="2" xfId="0" applyFont="1" applyFill="1" applyBorder="1" applyAlignment="1">
      <alignment vertical="center" wrapText="1"/>
    </xf>
    <xf numFmtId="0" fontId="68" fillId="21" borderId="6" xfId="0" applyFont="1" applyFill="1" applyBorder="1" applyAlignment="1">
      <alignment horizontal="center" vertical="center"/>
    </xf>
    <xf numFmtId="0" fontId="22" fillId="21" borderId="1" xfId="0" applyFont="1" applyFill="1" applyBorder="1" applyAlignment="1">
      <alignment horizontal="center" vertical="center"/>
    </xf>
    <xf numFmtId="0" fontId="41" fillId="21" borderId="1" xfId="0" applyFont="1" applyFill="1" applyBorder="1" applyAlignment="1">
      <alignment horizontal="left" vertical="center" wrapText="1"/>
    </xf>
    <xf numFmtId="0" fontId="22" fillId="21" borderId="1" xfId="0" applyFont="1" applyFill="1" applyBorder="1" applyAlignment="1">
      <alignment horizontal="center" vertical="center" wrapText="1"/>
    </xf>
    <xf numFmtId="0" fontId="22" fillId="21" borderId="1" xfId="0" applyFont="1" applyFill="1" applyBorder="1" applyAlignment="1">
      <alignment horizontal="left" vertical="center" wrapText="1"/>
    </xf>
    <xf numFmtId="0" fontId="59" fillId="21" borderId="1" xfId="20" applyFont="1" applyFill="1" applyBorder="1" applyAlignment="1">
      <alignment horizontal="center" vertical="center"/>
    </xf>
    <xf numFmtId="14" fontId="22" fillId="21" borderId="1" xfId="0" applyNumberFormat="1" applyFont="1" applyFill="1" applyBorder="1" applyAlignment="1">
      <alignment horizontal="center" vertical="center" wrapText="1"/>
    </xf>
    <xf numFmtId="9" fontId="22" fillId="21" borderId="1" xfId="0" applyNumberFormat="1" applyFont="1" applyFill="1" applyBorder="1" applyAlignment="1">
      <alignment horizontal="center" vertical="center" wrapText="1"/>
    </xf>
    <xf numFmtId="168" fontId="22" fillId="21" borderId="1" xfId="3" applyFont="1" applyFill="1" applyBorder="1" applyAlignment="1">
      <alignment horizontal="center" vertical="center" wrapText="1"/>
    </xf>
    <xf numFmtId="0" fontId="22" fillId="21" borderId="1" xfId="0" applyFont="1" applyFill="1" applyBorder="1" applyAlignment="1">
      <alignment horizontal="left" vertical="top" wrapText="1"/>
    </xf>
    <xf numFmtId="10" fontId="22" fillId="21" borderId="1" xfId="0" applyNumberFormat="1" applyFont="1" applyFill="1" applyBorder="1" applyAlignment="1">
      <alignment horizontal="center" vertical="center" wrapText="1"/>
    </xf>
    <xf numFmtId="164" fontId="22" fillId="21" borderId="1" xfId="58" applyFont="1" applyFill="1" applyBorder="1" applyAlignment="1">
      <alignment horizontal="center" vertical="center"/>
    </xf>
    <xf numFmtId="187" fontId="22" fillId="21" borderId="1" xfId="0" applyNumberFormat="1" applyFont="1" applyFill="1" applyBorder="1" applyAlignment="1">
      <alignment horizontal="center" vertical="center" wrapText="1"/>
    </xf>
    <xf numFmtId="0" fontId="22" fillId="21" borderId="32" xfId="0" applyFont="1" applyFill="1" applyBorder="1" applyAlignment="1">
      <alignment horizontal="center" vertical="center" wrapText="1"/>
    </xf>
    <xf numFmtId="188" fontId="24" fillId="0" borderId="14" xfId="0" applyNumberFormat="1" applyFont="1" applyFill="1" applyBorder="1" applyAlignment="1">
      <alignment vertical="center" wrapText="1"/>
    </xf>
    <xf numFmtId="0" fontId="45" fillId="0" borderId="3" xfId="17" applyNumberFormat="1" applyFont="1" applyFill="1" applyBorder="1" applyAlignment="1">
      <alignment horizontal="center" vertical="center" wrapText="1"/>
    </xf>
    <xf numFmtId="0" fontId="45" fillId="0" borderId="3" xfId="0" applyFont="1" applyFill="1" applyBorder="1" applyAlignment="1">
      <alignment horizontal="center" vertical="center" wrapText="1"/>
    </xf>
    <xf numFmtId="9" fontId="45" fillId="0" borderId="3" xfId="17" applyFont="1" applyFill="1" applyBorder="1" applyAlignment="1">
      <alignment horizontal="center" vertical="center" wrapText="1"/>
    </xf>
    <xf numFmtId="0" fontId="45" fillId="0" borderId="3" xfId="0" applyFont="1" applyFill="1" applyBorder="1" applyAlignment="1">
      <alignment horizontal="center" vertical="center"/>
    </xf>
    <xf numFmtId="0" fontId="23" fillId="0" borderId="13" xfId="0" applyFont="1" applyFill="1" applyBorder="1" applyAlignment="1">
      <alignment vertical="center" wrapText="1"/>
    </xf>
    <xf numFmtId="0" fontId="23" fillId="0" borderId="2" xfId="0" applyFont="1" applyFill="1" applyBorder="1" applyAlignment="1">
      <alignment vertical="center" wrapText="1"/>
    </xf>
    <xf numFmtId="164" fontId="23" fillId="0" borderId="13" xfId="58" applyFont="1" applyFill="1" applyBorder="1" applyAlignment="1">
      <alignment vertical="center" wrapText="1"/>
    </xf>
    <xf numFmtId="0" fontId="23" fillId="0" borderId="13" xfId="0" applyFont="1" applyFill="1" applyBorder="1" applyAlignment="1">
      <alignment vertical="center"/>
    </xf>
    <xf numFmtId="0" fontId="23" fillId="0" borderId="2" xfId="0" applyFont="1" applyFill="1" applyBorder="1" applyAlignment="1">
      <alignment vertical="center"/>
    </xf>
    <xf numFmtId="0" fontId="55" fillId="0" borderId="3" xfId="0" applyFont="1" applyFill="1" applyBorder="1" applyAlignment="1">
      <alignment horizontal="center" vertical="center"/>
    </xf>
    <xf numFmtId="0" fontId="24" fillId="0" borderId="0" xfId="0" applyFont="1" applyFill="1" applyBorder="1" applyAlignment="1">
      <alignment horizontal="center"/>
    </xf>
    <xf numFmtId="14" fontId="23" fillId="0" borderId="13" xfId="0" applyNumberFormat="1" applyFont="1" applyFill="1" applyBorder="1" applyAlignment="1">
      <alignment vertical="center" wrapText="1"/>
    </xf>
    <xf numFmtId="0" fontId="17" fillId="18" borderId="3"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28" fillId="17" borderId="3" xfId="0" applyFont="1" applyFill="1" applyBorder="1" applyAlignment="1">
      <alignment horizontal="center" vertical="center"/>
    </xf>
    <xf numFmtId="0" fontId="29" fillId="9" borderId="3" xfId="0" applyFont="1" applyFill="1" applyBorder="1" applyAlignment="1">
      <alignment horizontal="center" vertical="center" wrapText="1"/>
    </xf>
    <xf numFmtId="0" fontId="29" fillId="8" borderId="3" xfId="0" applyFont="1" applyFill="1" applyBorder="1" applyAlignment="1">
      <alignment horizontal="center" vertical="center"/>
    </xf>
    <xf numFmtId="0" fontId="30" fillId="17" borderId="3" xfId="0" applyFont="1" applyFill="1" applyBorder="1" applyAlignment="1">
      <alignment horizontal="center" vertical="center"/>
    </xf>
    <xf numFmtId="0" fontId="29" fillId="8" borderId="3" xfId="0" applyFont="1" applyFill="1" applyBorder="1" applyAlignment="1">
      <alignment horizontal="center" vertical="center" wrapText="1"/>
    </xf>
    <xf numFmtId="0" fontId="30" fillId="17" borderId="3" xfId="0" applyFont="1" applyFill="1" applyBorder="1" applyAlignment="1">
      <alignment horizontal="center" vertical="center" wrapText="1"/>
    </xf>
    <xf numFmtId="0" fontId="29" fillId="16" borderId="16" xfId="0" applyFont="1" applyFill="1" applyBorder="1" applyAlignment="1">
      <alignment horizontal="center" vertical="center"/>
    </xf>
    <xf numFmtId="0" fontId="29" fillId="16" borderId="15" xfId="0" applyFont="1" applyFill="1" applyBorder="1" applyAlignment="1">
      <alignment horizontal="center" vertical="center"/>
    </xf>
    <xf numFmtId="0" fontId="29" fillId="16" borderId="14" xfId="0" applyFont="1" applyFill="1" applyBorder="1" applyAlignment="1">
      <alignment horizontal="center" vertical="center"/>
    </xf>
    <xf numFmtId="0" fontId="29" fillId="16" borderId="25" xfId="0" applyFont="1" applyFill="1" applyBorder="1" applyAlignment="1">
      <alignment horizontal="center" vertical="center"/>
    </xf>
    <xf numFmtId="0" fontId="29" fillId="16" borderId="8" xfId="0" applyFont="1" applyFill="1" applyBorder="1" applyAlignment="1">
      <alignment horizontal="center" vertical="center"/>
    </xf>
    <xf numFmtId="0" fontId="29" fillId="16" borderId="26" xfId="0" applyFont="1" applyFill="1" applyBorder="1" applyAlignment="1">
      <alignment horizontal="center" vertical="center"/>
    </xf>
    <xf numFmtId="0" fontId="10" fillId="16" borderId="22" xfId="0" applyFont="1" applyFill="1" applyBorder="1" applyAlignment="1">
      <alignment horizontal="center" vertical="center" wrapText="1"/>
    </xf>
    <xf numFmtId="0" fontId="10" fillId="16" borderId="23"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30" fillId="16" borderId="22" xfId="0" applyFont="1" applyFill="1" applyBorder="1" applyAlignment="1">
      <alignment horizontal="center" vertical="center"/>
    </xf>
    <xf numFmtId="0" fontId="30" fillId="16" borderId="23" xfId="0" applyFont="1" applyFill="1" applyBorder="1" applyAlignment="1">
      <alignment horizontal="center" vertical="center"/>
    </xf>
    <xf numFmtId="0" fontId="30" fillId="16" borderId="4"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4"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3" xfId="0" applyFont="1" applyFill="1" applyBorder="1" applyAlignment="1">
      <alignment horizontal="center"/>
    </xf>
    <xf numFmtId="0" fontId="24" fillId="2" borderId="2" xfId="0" applyFont="1" applyFill="1" applyBorder="1" applyAlignment="1">
      <alignment horizontal="center"/>
    </xf>
    <xf numFmtId="0" fontId="30" fillId="16" borderId="22" xfId="0" applyFont="1" applyFill="1" applyBorder="1" applyAlignment="1">
      <alignment horizontal="center" vertical="center" wrapText="1"/>
    </xf>
    <xf numFmtId="0" fontId="30" fillId="16" borderId="4"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6" fillId="11" borderId="3" xfId="0" applyFont="1" applyFill="1" applyBorder="1" applyAlignment="1">
      <alignment horizontal="center"/>
    </xf>
    <xf numFmtId="0" fontId="26" fillId="5" borderId="3" xfId="0" applyFont="1" applyFill="1" applyBorder="1" applyAlignment="1">
      <alignment horizontal="center"/>
    </xf>
    <xf numFmtId="0" fontId="27" fillId="5" borderId="3" xfId="0" applyFont="1" applyFill="1" applyBorder="1" applyAlignment="1">
      <alignment horizontal="center"/>
    </xf>
    <xf numFmtId="0" fontId="26" fillId="2" borderId="3" xfId="0" applyFont="1" applyFill="1" applyBorder="1" applyAlignment="1">
      <alignment horizontal="left"/>
    </xf>
    <xf numFmtId="0" fontId="29" fillId="16" borderId="22" xfId="0" applyFont="1" applyFill="1" applyBorder="1" applyAlignment="1">
      <alignment horizontal="center" vertical="center" wrapText="1"/>
    </xf>
    <xf numFmtId="0" fontId="29" fillId="16" borderId="4" xfId="0" applyFont="1" applyFill="1" applyBorder="1" applyAlignment="1">
      <alignment horizontal="center" vertical="center" wrapText="1"/>
    </xf>
    <xf numFmtId="166" fontId="23" fillId="16" borderId="13" xfId="9" applyFont="1" applyFill="1" applyBorder="1" applyAlignment="1">
      <alignment horizontal="center" vertical="center" wrapText="1"/>
    </xf>
    <xf numFmtId="166" fontId="23" fillId="16" borderId="28" xfId="9" applyFont="1" applyFill="1" applyBorder="1" applyAlignment="1">
      <alignment horizontal="center" vertical="center" wrapText="1"/>
    </xf>
    <xf numFmtId="166" fontId="23" fillId="16" borderId="2" xfId="9" applyFont="1" applyFill="1" applyBorder="1" applyAlignment="1">
      <alignment horizontal="center" vertical="center" wrapText="1"/>
    </xf>
    <xf numFmtId="14" fontId="23" fillId="16" borderId="13" xfId="0" applyNumberFormat="1" applyFont="1" applyFill="1" applyBorder="1" applyAlignment="1">
      <alignment horizontal="center" vertical="center" wrapText="1"/>
    </xf>
    <xf numFmtId="14" fontId="23" fillId="16" borderId="28" xfId="0" applyNumberFormat="1" applyFont="1" applyFill="1" applyBorder="1" applyAlignment="1">
      <alignment horizontal="center" vertical="center" wrapText="1"/>
    </xf>
    <xf numFmtId="14" fontId="23" fillId="16" borderId="2" xfId="0" applyNumberFormat="1" applyFont="1" applyFill="1" applyBorder="1" applyAlignment="1">
      <alignment horizontal="center" vertical="center" wrapText="1"/>
    </xf>
    <xf numFmtId="0" fontId="23" fillId="16" borderId="13" xfId="0" applyFont="1" applyFill="1" applyBorder="1" applyAlignment="1">
      <alignment horizontal="center" vertical="center" wrapText="1"/>
    </xf>
    <xf numFmtId="0" fontId="23" fillId="16" borderId="28" xfId="0" applyFont="1" applyFill="1" applyBorder="1" applyAlignment="1">
      <alignment horizontal="center" vertical="center" wrapText="1"/>
    </xf>
    <xf numFmtId="0" fontId="23" fillId="16" borderId="2" xfId="0" applyFont="1" applyFill="1" applyBorder="1" applyAlignment="1">
      <alignment horizontal="center" vertical="center" wrapText="1"/>
    </xf>
    <xf numFmtId="1" fontId="23" fillId="16" borderId="13" xfId="9" applyNumberFormat="1" applyFont="1" applyFill="1" applyBorder="1" applyAlignment="1">
      <alignment horizontal="center" vertical="center" wrapText="1"/>
    </xf>
    <xf numFmtId="1" fontId="23" fillId="16" borderId="2" xfId="9" applyNumberFormat="1" applyFont="1" applyFill="1" applyBorder="1" applyAlignment="1">
      <alignment horizontal="center" vertical="center" wrapText="1"/>
    </xf>
    <xf numFmtId="164" fontId="23" fillId="16" borderId="13" xfId="58" applyFont="1" applyFill="1" applyBorder="1" applyAlignment="1">
      <alignment horizontal="center" vertical="center" wrapText="1"/>
    </xf>
    <xf numFmtId="164" fontId="23" fillId="16" borderId="28" xfId="58" applyFont="1" applyFill="1" applyBorder="1" applyAlignment="1">
      <alignment horizontal="center" vertical="center" wrapText="1"/>
    </xf>
    <xf numFmtId="164" fontId="23" fillId="16" borderId="2" xfId="58" applyFont="1" applyFill="1" applyBorder="1" applyAlignment="1">
      <alignment horizontal="center" vertical="center" wrapText="1"/>
    </xf>
    <xf numFmtId="0" fontId="23" fillId="16" borderId="13" xfId="0" applyFont="1" applyFill="1" applyBorder="1" applyAlignment="1">
      <alignment horizontal="center" vertical="center"/>
    </xf>
    <xf numFmtId="0" fontId="23" fillId="16" borderId="28" xfId="0" applyFont="1" applyFill="1" applyBorder="1" applyAlignment="1">
      <alignment horizontal="center" vertical="center"/>
    </xf>
    <xf numFmtId="0" fontId="23" fillId="16" borderId="2" xfId="0" applyFont="1" applyFill="1" applyBorder="1" applyAlignment="1">
      <alignment horizontal="center" vertical="center"/>
    </xf>
    <xf numFmtId="0" fontId="23" fillId="0" borderId="13"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 xfId="0" applyFont="1" applyFill="1" applyBorder="1" applyAlignment="1">
      <alignment horizontal="center" vertical="center" wrapText="1"/>
    </xf>
    <xf numFmtId="10" fontId="23" fillId="16" borderId="13" xfId="0" applyNumberFormat="1" applyFont="1" applyFill="1" applyBorder="1" applyAlignment="1">
      <alignment horizontal="center" vertical="center" wrapText="1"/>
    </xf>
    <xf numFmtId="10" fontId="23" fillId="16" borderId="2" xfId="0" applyNumberFormat="1" applyFont="1" applyFill="1" applyBorder="1" applyAlignment="1">
      <alignment horizontal="center" vertical="center" wrapText="1"/>
    </xf>
    <xf numFmtId="176" fontId="23" fillId="16" borderId="13" xfId="8" applyNumberFormat="1" applyFont="1" applyFill="1" applyBorder="1" applyAlignment="1">
      <alignment horizontal="center" vertical="center"/>
    </xf>
    <xf numFmtId="176" fontId="23" fillId="16" borderId="2" xfId="8" applyNumberFormat="1" applyFont="1" applyFill="1" applyBorder="1" applyAlignment="1">
      <alignment horizontal="center" vertical="center"/>
    </xf>
    <xf numFmtId="14" fontId="24" fillId="2" borderId="22" xfId="0" applyNumberFormat="1" applyFont="1" applyFill="1" applyBorder="1" applyAlignment="1">
      <alignment horizontal="center" vertical="center"/>
    </xf>
    <xf numFmtId="0" fontId="24" fillId="2" borderId="4" xfId="0" applyFont="1" applyFill="1" applyBorder="1" applyAlignment="1">
      <alignment horizontal="center" vertical="center"/>
    </xf>
    <xf numFmtId="166" fontId="23" fillId="0" borderId="13" xfId="9" applyFont="1" applyFill="1" applyBorder="1" applyAlignment="1">
      <alignment vertical="center" wrapText="1"/>
    </xf>
    <xf numFmtId="166" fontId="23" fillId="0" borderId="2" xfId="9" applyFont="1" applyFill="1" applyBorder="1" applyAlignment="1">
      <alignment vertical="center" wrapText="1"/>
    </xf>
    <xf numFmtId="14" fontId="23" fillId="0" borderId="13" xfId="0" applyNumberFormat="1" applyFont="1" applyFill="1" applyBorder="1" applyAlignment="1">
      <alignment vertical="center" wrapText="1"/>
    </xf>
    <xf numFmtId="14" fontId="23" fillId="0" borderId="2" xfId="0" applyNumberFormat="1" applyFont="1" applyFill="1" applyBorder="1" applyAlignment="1">
      <alignment vertical="center" wrapText="1"/>
    </xf>
    <xf numFmtId="1" fontId="23" fillId="0" borderId="13" xfId="9" applyNumberFormat="1" applyFont="1" applyFill="1" applyBorder="1" applyAlignment="1">
      <alignment horizontal="center" vertical="center" wrapText="1"/>
    </xf>
    <xf numFmtId="1" fontId="23" fillId="0" borderId="2" xfId="9" applyNumberFormat="1" applyFont="1" applyFill="1" applyBorder="1" applyAlignment="1">
      <alignment horizontal="center" vertical="center" wrapText="1"/>
    </xf>
    <xf numFmtId="10" fontId="23" fillId="0" borderId="13" xfId="0" applyNumberFormat="1" applyFont="1" applyFill="1" applyBorder="1" applyAlignment="1">
      <alignment vertical="center" wrapText="1"/>
    </xf>
    <xf numFmtId="10" fontId="23" fillId="0" borderId="2" xfId="0" applyNumberFormat="1" applyFont="1" applyFill="1" applyBorder="1" applyAlignment="1">
      <alignment vertical="center" wrapText="1"/>
    </xf>
    <xf numFmtId="166" fontId="23" fillId="0" borderId="28" xfId="9" applyFont="1" applyFill="1" applyBorder="1" applyAlignment="1">
      <alignment vertical="center" wrapText="1"/>
    </xf>
    <xf numFmtId="14" fontId="23" fillId="0" borderId="28" xfId="0" applyNumberFormat="1" applyFont="1" applyFill="1" applyBorder="1" applyAlignment="1">
      <alignment vertical="center" wrapText="1"/>
    </xf>
    <xf numFmtId="0" fontId="23" fillId="0" borderId="13" xfId="0" applyFont="1" applyFill="1" applyBorder="1" applyAlignment="1">
      <alignment vertical="center" wrapText="1"/>
    </xf>
    <xf numFmtId="0" fontId="23" fillId="0" borderId="28" xfId="0" applyFont="1" applyFill="1" applyBorder="1" applyAlignment="1">
      <alignment vertical="center" wrapText="1"/>
    </xf>
    <xf numFmtId="0" fontId="23" fillId="0" borderId="2" xfId="0" applyFont="1" applyFill="1" applyBorder="1" applyAlignment="1">
      <alignment vertical="center" wrapText="1"/>
    </xf>
    <xf numFmtId="0" fontId="55" fillId="0" borderId="3" xfId="0" applyFont="1" applyFill="1" applyBorder="1" applyAlignment="1">
      <alignment horizontal="center" vertical="center"/>
    </xf>
    <xf numFmtId="0" fontId="67" fillId="2" borderId="3" xfId="0" applyFont="1" applyFill="1" applyBorder="1" applyAlignment="1">
      <alignment horizontal="center" vertical="center"/>
    </xf>
    <xf numFmtId="0" fontId="30" fillId="25" borderId="3" xfId="0" applyFont="1" applyFill="1" applyBorder="1" applyAlignment="1">
      <alignment horizontal="center" vertical="center"/>
    </xf>
    <xf numFmtId="0" fontId="24" fillId="0" borderId="0" xfId="0" applyFont="1" applyFill="1" applyBorder="1" applyAlignment="1">
      <alignment horizontal="center"/>
    </xf>
    <xf numFmtId="0" fontId="24" fillId="0" borderId="8" xfId="0" applyFont="1" applyFill="1" applyBorder="1" applyAlignment="1">
      <alignment horizontal="center"/>
    </xf>
    <xf numFmtId="0" fontId="23" fillId="0" borderId="2" xfId="0" applyFont="1" applyFill="1" applyBorder="1" applyAlignment="1">
      <alignment vertical="center"/>
    </xf>
    <xf numFmtId="0" fontId="23" fillId="0" borderId="13" xfId="0" applyFont="1" applyFill="1" applyBorder="1" applyAlignment="1">
      <alignment vertical="center"/>
    </xf>
    <xf numFmtId="164" fontId="23" fillId="0" borderId="13" xfId="58" applyFont="1" applyFill="1" applyBorder="1" applyAlignment="1">
      <alignment vertical="center"/>
    </xf>
    <xf numFmtId="164" fontId="23" fillId="0" borderId="2" xfId="58" applyFont="1" applyFill="1" applyBorder="1" applyAlignment="1">
      <alignment vertical="center"/>
    </xf>
    <xf numFmtId="180" fontId="23" fillId="0" borderId="13" xfId="8" applyNumberFormat="1" applyFont="1" applyFill="1" applyBorder="1" applyAlignment="1">
      <alignment vertical="center"/>
    </xf>
    <xf numFmtId="180" fontId="23" fillId="0" borderId="2" xfId="8" applyNumberFormat="1" applyFont="1" applyFill="1" applyBorder="1" applyAlignment="1">
      <alignment vertical="center"/>
    </xf>
    <xf numFmtId="164" fontId="23" fillId="0" borderId="13" xfId="58" applyFont="1" applyFill="1" applyBorder="1" applyAlignment="1">
      <alignment vertical="center" wrapText="1"/>
    </xf>
    <xf numFmtId="164" fontId="23" fillId="0" borderId="28" xfId="58" applyFont="1" applyFill="1" applyBorder="1" applyAlignment="1">
      <alignment vertical="center" wrapText="1"/>
    </xf>
    <xf numFmtId="164" fontId="23" fillId="0" borderId="2" xfId="58" applyFont="1" applyFill="1" applyBorder="1" applyAlignment="1">
      <alignment vertical="center" wrapText="1"/>
    </xf>
    <xf numFmtId="0" fontId="23" fillId="0" borderId="28" xfId="0" applyFont="1" applyFill="1" applyBorder="1" applyAlignment="1">
      <alignment vertical="center"/>
    </xf>
    <xf numFmtId="10" fontId="23" fillId="0" borderId="28" xfId="0" applyNumberFormat="1" applyFont="1" applyFill="1" applyBorder="1" applyAlignment="1">
      <alignment vertical="center" wrapText="1"/>
    </xf>
    <xf numFmtId="0" fontId="56" fillId="16" borderId="22" xfId="0" applyFont="1" applyFill="1" applyBorder="1" applyAlignment="1">
      <alignment horizontal="center" vertical="center" wrapText="1"/>
    </xf>
    <xf numFmtId="0" fontId="56" fillId="16" borderId="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4" fillId="2" borderId="22" xfId="0" applyFont="1" applyFill="1" applyBorder="1" applyAlignment="1">
      <alignment horizontal="center" vertical="center"/>
    </xf>
    <xf numFmtId="0" fontId="30" fillId="25" borderId="3" xfId="0" applyFont="1" applyFill="1" applyBorder="1" applyAlignment="1">
      <alignment horizontal="center" vertical="center" wrapText="1"/>
    </xf>
    <xf numFmtId="0" fontId="29" fillId="25" borderId="16" xfId="0" applyFont="1" applyFill="1" applyBorder="1" applyAlignment="1">
      <alignment horizontal="center" vertical="center" wrapText="1"/>
    </xf>
    <xf numFmtId="0" fontId="29" fillId="25" borderId="15" xfId="0" applyFont="1" applyFill="1" applyBorder="1" applyAlignment="1">
      <alignment horizontal="center" vertical="center" wrapText="1"/>
    </xf>
    <xf numFmtId="0" fontId="29" fillId="25" borderId="14" xfId="0" applyFont="1" applyFill="1" applyBorder="1" applyAlignment="1">
      <alignment horizontal="center" vertical="center" wrapText="1"/>
    </xf>
    <xf numFmtId="0" fontId="29" fillId="25" borderId="31" xfId="0" applyFont="1" applyFill="1" applyBorder="1" applyAlignment="1">
      <alignment horizontal="center" vertical="center" wrapText="1"/>
    </xf>
    <xf numFmtId="0" fontId="29" fillId="25" borderId="0" xfId="0" applyFont="1" applyFill="1" applyBorder="1" applyAlignment="1">
      <alignment horizontal="center" vertical="center" wrapText="1"/>
    </xf>
    <xf numFmtId="0" fontId="29" fillId="25" borderId="17" xfId="0" applyFont="1" applyFill="1" applyBorder="1" applyAlignment="1">
      <alignment horizontal="center" vertical="center" wrapText="1"/>
    </xf>
    <xf numFmtId="0" fontId="29" fillId="25" borderId="25" xfId="0" applyFont="1" applyFill="1" applyBorder="1" applyAlignment="1">
      <alignment horizontal="center" vertical="center" wrapText="1"/>
    </xf>
    <xf numFmtId="0" fontId="29" fillId="25" borderId="8" xfId="0" applyFont="1" applyFill="1" applyBorder="1" applyAlignment="1">
      <alignment horizontal="center" vertical="center" wrapText="1"/>
    </xf>
    <xf numFmtId="0" fontId="29" fillId="25" borderId="26" xfId="0" applyFont="1" applyFill="1" applyBorder="1" applyAlignment="1">
      <alignment horizontal="center" vertical="center" wrapText="1"/>
    </xf>
    <xf numFmtId="0" fontId="29" fillId="25" borderId="3" xfId="0" applyFont="1" applyFill="1" applyBorder="1" applyAlignment="1">
      <alignment horizontal="center" vertical="center" wrapText="1"/>
    </xf>
    <xf numFmtId="0" fontId="28" fillId="25" borderId="16" xfId="0" applyFont="1" applyFill="1" applyBorder="1" applyAlignment="1">
      <alignment horizontal="center" vertical="center"/>
    </xf>
    <xf numFmtId="0" fontId="28" fillId="25" borderId="15" xfId="0" applyFont="1" applyFill="1" applyBorder="1" applyAlignment="1">
      <alignment horizontal="center" vertical="center"/>
    </xf>
    <xf numFmtId="0" fontId="28" fillId="25" borderId="14" xfId="0" applyFont="1" applyFill="1" applyBorder="1" applyAlignment="1">
      <alignment horizontal="center" vertical="center"/>
    </xf>
    <xf numFmtId="0" fontId="28" fillId="25" borderId="25" xfId="0" applyFont="1" applyFill="1" applyBorder="1" applyAlignment="1">
      <alignment horizontal="center" vertical="center"/>
    </xf>
    <xf numFmtId="0" fontId="28" fillId="25" borderId="8" xfId="0" applyFont="1" applyFill="1" applyBorder="1" applyAlignment="1">
      <alignment horizontal="center" vertical="center"/>
    </xf>
    <xf numFmtId="0" fontId="28" fillId="25" borderId="26" xfId="0" applyFont="1" applyFill="1" applyBorder="1" applyAlignment="1">
      <alignment horizontal="center" vertical="center"/>
    </xf>
    <xf numFmtId="0" fontId="24" fillId="0" borderId="26" xfId="0" applyFont="1" applyFill="1" applyBorder="1" applyAlignment="1">
      <alignment horizontal="center"/>
    </xf>
    <xf numFmtId="0" fontId="23" fillId="15" borderId="13" xfId="0" applyFont="1" applyFill="1" applyBorder="1" applyAlignment="1">
      <alignment horizontal="center" vertical="center" wrapText="1"/>
    </xf>
    <xf numFmtId="0" fontId="23" fillId="15" borderId="28"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40" fillId="15" borderId="13" xfId="0" applyFont="1" applyFill="1" applyBorder="1" applyAlignment="1">
      <alignment horizontal="center" vertical="center" wrapText="1"/>
    </xf>
    <xf numFmtId="0" fontId="40" fillId="15" borderId="2" xfId="0" applyFont="1" applyFill="1" applyBorder="1" applyAlignment="1">
      <alignment horizontal="center" vertical="center" wrapText="1"/>
    </xf>
    <xf numFmtId="0" fontId="34" fillId="0" borderId="0" xfId="0" applyFont="1" applyAlignment="1">
      <alignment horizontal="center"/>
    </xf>
    <xf numFmtId="0" fontId="32" fillId="15" borderId="9" xfId="0" applyFont="1" applyFill="1" applyBorder="1" applyAlignment="1">
      <alignment horizontal="center" vertical="center"/>
    </xf>
    <xf numFmtId="0" fontId="32" fillId="15" borderId="10" xfId="0" applyFont="1" applyFill="1" applyBorder="1" applyAlignment="1">
      <alignment horizontal="center" vertical="center"/>
    </xf>
    <xf numFmtId="0" fontId="32" fillId="15" borderId="11" xfId="0" applyFont="1" applyFill="1" applyBorder="1" applyAlignment="1">
      <alignment horizontal="center" vertical="center"/>
    </xf>
    <xf numFmtId="0" fontId="32" fillId="15" borderId="5" xfId="0" applyFont="1" applyFill="1" applyBorder="1" applyAlignment="1">
      <alignment horizontal="center" vertical="center"/>
    </xf>
    <xf numFmtId="0" fontId="32" fillId="15" borderId="0" xfId="0" applyFont="1" applyFill="1" applyBorder="1" applyAlignment="1">
      <alignment horizontal="center" vertical="center"/>
    </xf>
    <xf numFmtId="0" fontId="32" fillId="15" borderId="18" xfId="0" applyFont="1" applyFill="1" applyBorder="1" applyAlignment="1">
      <alignment horizontal="center" vertical="center"/>
    </xf>
    <xf numFmtId="0" fontId="32" fillId="15" borderId="19" xfId="0" applyFont="1" applyFill="1" applyBorder="1" applyAlignment="1">
      <alignment horizontal="center" vertical="center"/>
    </xf>
    <xf numFmtId="0" fontId="32" fillId="15" borderId="12" xfId="0" applyFont="1" applyFill="1" applyBorder="1" applyAlignment="1">
      <alignment horizontal="center" vertical="center"/>
    </xf>
    <xf numFmtId="0" fontId="30" fillId="12" borderId="20" xfId="0" applyFont="1" applyFill="1" applyBorder="1" applyAlignment="1">
      <alignment horizontal="center" vertical="center"/>
    </xf>
    <xf numFmtId="0" fontId="30" fillId="12" borderId="21" xfId="0" applyFont="1" applyFill="1" applyBorder="1" applyAlignment="1">
      <alignment horizontal="center" vertical="center"/>
    </xf>
    <xf numFmtId="0" fontId="30" fillId="12" borderId="24" xfId="0" applyFont="1" applyFill="1" applyBorder="1" applyAlignment="1">
      <alignment horizontal="center" vertical="center"/>
    </xf>
    <xf numFmtId="0" fontId="30" fillId="8" borderId="15" xfId="0" applyFont="1" applyFill="1" applyBorder="1" applyAlignment="1">
      <alignment horizontal="center" vertical="center"/>
    </xf>
    <xf numFmtId="0" fontId="30" fillId="8" borderId="14" xfId="0" applyFont="1" applyFill="1" applyBorder="1" applyAlignment="1">
      <alignment horizontal="center" vertical="center"/>
    </xf>
    <xf numFmtId="0" fontId="30" fillId="8" borderId="0"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30" fillId="8" borderId="16"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28" fillId="12" borderId="10" xfId="0" applyFont="1" applyFill="1" applyBorder="1" applyAlignment="1">
      <alignment horizontal="center" vertical="center"/>
    </xf>
    <xf numFmtId="0" fontId="28" fillId="12" borderId="8" xfId="0" applyFont="1" applyFill="1" applyBorder="1" applyAlignment="1">
      <alignment horizontal="center" vertical="center"/>
    </xf>
    <xf numFmtId="9" fontId="23" fillId="0" borderId="13" xfId="17" applyFont="1" applyFill="1" applyBorder="1" applyAlignment="1">
      <alignment horizontal="center" vertical="center" wrapText="1"/>
    </xf>
    <xf numFmtId="9" fontId="23" fillId="0" borderId="28" xfId="17" applyFont="1" applyFill="1" applyBorder="1" applyAlignment="1">
      <alignment horizontal="center" vertical="center" wrapText="1"/>
    </xf>
    <xf numFmtId="9" fontId="23" fillId="0" borderId="2" xfId="17" applyFont="1" applyFill="1" applyBorder="1" applyAlignment="1">
      <alignment horizontal="center" vertical="center" wrapText="1"/>
    </xf>
    <xf numFmtId="10" fontId="23" fillId="0" borderId="3" xfId="17" applyNumberFormat="1" applyFont="1" applyFill="1" applyBorder="1" applyAlignment="1">
      <alignment horizontal="center" vertical="center" wrapText="1"/>
    </xf>
    <xf numFmtId="1" fontId="23" fillId="0" borderId="13" xfId="0" applyNumberFormat="1" applyFont="1" applyFill="1" applyBorder="1" applyAlignment="1">
      <alignment horizontal="center" vertical="center" wrapText="1"/>
    </xf>
    <xf numFmtId="10" fontId="23" fillId="0" borderId="13" xfId="0" applyNumberFormat="1" applyFont="1" applyFill="1" applyBorder="1" applyAlignment="1">
      <alignment horizontal="center" vertical="center" wrapText="1"/>
    </xf>
    <xf numFmtId="1" fontId="23" fillId="0" borderId="2" xfId="0" applyNumberFormat="1" applyFont="1" applyFill="1" applyBorder="1" applyAlignment="1">
      <alignment horizontal="center" vertical="center" wrapText="1"/>
    </xf>
    <xf numFmtId="10" fontId="23" fillId="0" borderId="2" xfId="0" applyNumberFormat="1" applyFont="1" applyFill="1" applyBorder="1" applyAlignment="1">
      <alignment horizontal="center" vertical="center" wrapText="1"/>
    </xf>
    <xf numFmtId="187" fontId="23" fillId="0" borderId="3" xfId="0" applyNumberFormat="1" applyFont="1" applyFill="1" applyBorder="1" applyAlignment="1">
      <alignment horizontal="center" vertical="center" wrapText="1"/>
    </xf>
    <xf numFmtId="0" fontId="23" fillId="0" borderId="0" xfId="0" applyFont="1" applyFill="1" applyAlignment="1">
      <alignment horizontal="center" vertical="center" wrapText="1"/>
    </xf>
    <xf numFmtId="6" fontId="23" fillId="0" borderId="3" xfId="0" applyNumberFormat="1" applyFont="1" applyFill="1" applyBorder="1" applyAlignment="1">
      <alignment horizontal="center" vertical="center"/>
    </xf>
    <xf numFmtId="9" fontId="23" fillId="0" borderId="3" xfId="17" applyFont="1" applyFill="1" applyBorder="1" applyAlignment="1" applyProtection="1">
      <alignment vertical="center" wrapText="1"/>
    </xf>
    <xf numFmtId="9" fontId="23" fillId="0" borderId="0" xfId="0" applyNumberFormat="1" applyFont="1" applyFill="1" applyBorder="1" applyAlignment="1">
      <alignment horizontal="center" vertical="center" wrapText="1"/>
    </xf>
    <xf numFmtId="173" fontId="22" fillId="0" borderId="3" xfId="0" applyNumberFormat="1" applyFont="1" applyFill="1" applyBorder="1" applyAlignment="1">
      <alignment horizontal="center" vertical="center" wrapText="1"/>
    </xf>
    <xf numFmtId="173" fontId="23" fillId="0" borderId="3" xfId="0" applyNumberFormat="1" applyFont="1" applyFill="1" applyBorder="1" applyAlignment="1">
      <alignment horizontal="center" vertical="center"/>
    </xf>
    <xf numFmtId="0" fontId="69" fillId="0" borderId="3" xfId="0" applyFont="1" applyFill="1" applyBorder="1" applyAlignment="1">
      <alignment horizontal="center" vertical="center" wrapText="1"/>
    </xf>
    <xf numFmtId="3" fontId="24" fillId="0" borderId="3" xfId="0" applyNumberFormat="1" applyFont="1" applyFill="1" applyBorder="1" applyAlignment="1">
      <alignment horizontal="center" vertical="center" wrapText="1"/>
    </xf>
    <xf numFmtId="0" fontId="59" fillId="0" borderId="13" xfId="20" applyFont="1" applyFill="1" applyBorder="1" applyAlignment="1">
      <alignment horizontal="center" vertical="center"/>
    </xf>
    <xf numFmtId="168" fontId="22" fillId="0" borderId="13" xfId="3" applyFont="1" applyFill="1" applyBorder="1" applyAlignment="1">
      <alignment horizontal="center" vertical="center" wrapText="1"/>
    </xf>
    <xf numFmtId="10" fontId="22" fillId="0" borderId="3" xfId="0" applyNumberFormat="1" applyFont="1" applyFill="1" applyBorder="1" applyAlignment="1">
      <alignment horizontal="center" vertical="center" wrapText="1"/>
    </xf>
    <xf numFmtId="0" fontId="24" fillId="27" borderId="0" xfId="0" applyFont="1" applyFill="1" applyBorder="1"/>
  </cellXfs>
  <cellStyles count="2099">
    <cellStyle name="Hipervínculo" xfId="20" builtinId="8"/>
    <cellStyle name="Hipervínculo 2" xfId="1"/>
    <cellStyle name="Hipervínculo 3" xfId="1552"/>
    <cellStyle name="Millares" xfId="2" builtinId="3"/>
    <cellStyle name="Millares [0]" xfId="3" builtinId="6"/>
    <cellStyle name="Millares [0] 12" xfId="4"/>
    <cellStyle name="Millares [0] 2" xfId="352"/>
    <cellStyle name="Millares [0] 2 2" xfId="1567"/>
    <cellStyle name="Millares [0] 2 3" xfId="1527"/>
    <cellStyle name="Millares [0] 3" xfId="1524"/>
    <cellStyle name="Millares [0] 3 2" xfId="1565"/>
    <cellStyle name="Millares [0] 4" xfId="1530"/>
    <cellStyle name="Millares [0] 4 2" xfId="1536"/>
    <cellStyle name="Millares [0] 4 2 2" xfId="1576"/>
    <cellStyle name="Millares [0] 4 3" xfId="1570"/>
    <cellStyle name="Millares [0] 5" xfId="1533"/>
    <cellStyle name="Millares [0] 5 2" xfId="1573"/>
    <cellStyle name="Millares [0] 6" xfId="1517"/>
    <cellStyle name="Millares [0] 6 2" xfId="1561"/>
    <cellStyle name="Millares [0] 7" xfId="1593"/>
    <cellStyle name="Millares [0] 7 2" xfId="1599"/>
    <cellStyle name="Millares 10" xfId="1537"/>
    <cellStyle name="Millares 10 2" xfId="1577"/>
    <cellStyle name="Millares 11" xfId="1540"/>
    <cellStyle name="Millares 11 2" xfId="1580"/>
    <cellStyle name="Millares 12" xfId="1541"/>
    <cellStyle name="Millares 12 2" xfId="1581"/>
    <cellStyle name="Millares 13" xfId="1543"/>
    <cellStyle name="Millares 13 2" xfId="1583"/>
    <cellStyle name="Millares 14" xfId="1542"/>
    <cellStyle name="Millares 14 2" xfId="1582"/>
    <cellStyle name="Millares 15" xfId="1545"/>
    <cellStyle name="Millares 15 2" xfId="1584"/>
    <cellStyle name="Millares 16" xfId="1548"/>
    <cellStyle name="Millares 16 2" xfId="1587"/>
    <cellStyle name="Millares 17" xfId="1546"/>
    <cellStyle name="Millares 17 2" xfId="1585"/>
    <cellStyle name="Millares 18" xfId="1549"/>
    <cellStyle name="Millares 18 2" xfId="1588"/>
    <cellStyle name="Millares 19" xfId="1547"/>
    <cellStyle name="Millares 19 2" xfId="1586"/>
    <cellStyle name="Millares 2" xfId="5"/>
    <cellStyle name="Millares 2 10" xfId="353"/>
    <cellStyle name="Millares 2 10 2" xfId="845"/>
    <cellStyle name="Millares 2 10 3" xfId="1337"/>
    <cellStyle name="Millares 2 10 4" xfId="1935"/>
    <cellStyle name="Millares 2 11" xfId="517"/>
    <cellStyle name="Millares 2 12" xfId="1009"/>
    <cellStyle name="Millares 2 13" xfId="1510"/>
    <cellStyle name="Millares 2 14" xfId="1607"/>
    <cellStyle name="Millares 2 2" xfId="29"/>
    <cellStyle name="Millares 2 2 10" xfId="1017"/>
    <cellStyle name="Millares 2 2 11" xfId="1522"/>
    <cellStyle name="Millares 2 2 12" xfId="1615"/>
    <cellStyle name="Millares 2 2 2" xfId="48"/>
    <cellStyle name="Millares 2 2 2 2" xfId="122"/>
    <cellStyle name="Millares 2 2 2 2 2" xfId="286"/>
    <cellStyle name="Millares 2 2 2 2 2 2" xfId="780"/>
    <cellStyle name="Millares 2 2 2 2 2 3" xfId="1272"/>
    <cellStyle name="Millares 2 2 2 2 2 4" xfId="1870"/>
    <cellStyle name="Millares 2 2 2 2 3" xfId="452"/>
    <cellStyle name="Millares 2 2 2 2 3 2" xfId="944"/>
    <cellStyle name="Millares 2 2 2 2 3 3" xfId="1436"/>
    <cellStyle name="Millares 2 2 2 2 3 4" xfId="2034"/>
    <cellStyle name="Millares 2 2 2 2 4" xfId="616"/>
    <cellStyle name="Millares 2 2 2 2 5" xfId="1108"/>
    <cellStyle name="Millares 2 2 2 2 6" xfId="1706"/>
    <cellStyle name="Millares 2 2 2 3" xfId="213"/>
    <cellStyle name="Millares 2 2 2 3 2" xfId="707"/>
    <cellStyle name="Millares 2 2 2 3 3" xfId="1199"/>
    <cellStyle name="Millares 2 2 2 3 4" xfId="1797"/>
    <cellStyle name="Millares 2 2 2 4" xfId="379"/>
    <cellStyle name="Millares 2 2 2 4 2" xfId="871"/>
    <cellStyle name="Millares 2 2 2 4 3" xfId="1363"/>
    <cellStyle name="Millares 2 2 2 4 4" xfId="1961"/>
    <cellStyle name="Millares 2 2 2 5" xfId="543"/>
    <cellStyle name="Millares 2 2 2 6" xfId="1035"/>
    <cellStyle name="Millares 2 2 2 7" xfId="1526"/>
    <cellStyle name="Millares 2 2 2 8" xfId="1633"/>
    <cellStyle name="Millares 2 2 3" xfId="67"/>
    <cellStyle name="Millares 2 2 3 2" xfId="141"/>
    <cellStyle name="Millares 2 2 3 2 2" xfId="305"/>
    <cellStyle name="Millares 2 2 3 2 2 2" xfId="799"/>
    <cellStyle name="Millares 2 2 3 2 2 3" xfId="1291"/>
    <cellStyle name="Millares 2 2 3 2 2 4" xfId="1889"/>
    <cellStyle name="Millares 2 2 3 2 3" xfId="471"/>
    <cellStyle name="Millares 2 2 3 2 3 2" xfId="963"/>
    <cellStyle name="Millares 2 2 3 2 3 3" xfId="1455"/>
    <cellStyle name="Millares 2 2 3 2 3 4" xfId="2053"/>
    <cellStyle name="Millares 2 2 3 2 4" xfId="635"/>
    <cellStyle name="Millares 2 2 3 2 5" xfId="1127"/>
    <cellStyle name="Millares 2 2 3 2 6" xfId="1575"/>
    <cellStyle name="Millares 2 2 3 2 7" xfId="1725"/>
    <cellStyle name="Millares 2 2 3 3" xfId="232"/>
    <cellStyle name="Millares 2 2 3 3 2" xfId="726"/>
    <cellStyle name="Millares 2 2 3 3 3" xfId="1218"/>
    <cellStyle name="Millares 2 2 3 3 4" xfId="1816"/>
    <cellStyle name="Millares 2 2 3 4" xfId="398"/>
    <cellStyle name="Millares 2 2 3 4 2" xfId="890"/>
    <cellStyle name="Millares 2 2 3 4 3" xfId="1382"/>
    <cellStyle name="Millares 2 2 3 4 4" xfId="1980"/>
    <cellStyle name="Millares 2 2 3 5" xfId="562"/>
    <cellStyle name="Millares 2 2 3 6" xfId="1054"/>
    <cellStyle name="Millares 2 2 3 7" xfId="1535"/>
    <cellStyle name="Millares 2 2 3 8" xfId="1652"/>
    <cellStyle name="Millares 2 2 4" xfId="85"/>
    <cellStyle name="Millares 2 2 4 2" xfId="159"/>
    <cellStyle name="Millares 2 2 4 2 2" xfId="323"/>
    <cellStyle name="Millares 2 2 4 2 2 2" xfId="817"/>
    <cellStyle name="Millares 2 2 4 2 2 3" xfId="1309"/>
    <cellStyle name="Millares 2 2 4 2 2 4" xfId="1907"/>
    <cellStyle name="Millares 2 2 4 2 3" xfId="489"/>
    <cellStyle name="Millares 2 2 4 2 3 2" xfId="981"/>
    <cellStyle name="Millares 2 2 4 2 3 3" xfId="1473"/>
    <cellStyle name="Millares 2 2 4 2 3 4" xfId="2071"/>
    <cellStyle name="Millares 2 2 4 2 4" xfId="653"/>
    <cellStyle name="Millares 2 2 4 2 5" xfId="1145"/>
    <cellStyle name="Millares 2 2 4 2 6" xfId="1743"/>
    <cellStyle name="Millares 2 2 4 3" xfId="250"/>
    <cellStyle name="Millares 2 2 4 3 2" xfId="744"/>
    <cellStyle name="Millares 2 2 4 3 3" xfId="1236"/>
    <cellStyle name="Millares 2 2 4 3 4" xfId="1834"/>
    <cellStyle name="Millares 2 2 4 4" xfId="416"/>
    <cellStyle name="Millares 2 2 4 4 2" xfId="908"/>
    <cellStyle name="Millares 2 2 4 4 3" xfId="1400"/>
    <cellStyle name="Millares 2 2 4 4 4" xfId="1998"/>
    <cellStyle name="Millares 2 2 4 5" xfId="580"/>
    <cellStyle name="Millares 2 2 4 6" xfId="1072"/>
    <cellStyle name="Millares 2 2 4 7" xfId="1670"/>
    <cellStyle name="Millares 2 2 5" xfId="104"/>
    <cellStyle name="Millares 2 2 5 2" xfId="268"/>
    <cellStyle name="Millares 2 2 5 2 2" xfId="762"/>
    <cellStyle name="Millares 2 2 5 2 3" xfId="1254"/>
    <cellStyle name="Millares 2 2 5 2 4" xfId="1852"/>
    <cellStyle name="Millares 2 2 5 3" xfId="434"/>
    <cellStyle name="Millares 2 2 5 3 2" xfId="926"/>
    <cellStyle name="Millares 2 2 5 3 3" xfId="1418"/>
    <cellStyle name="Millares 2 2 5 3 4" xfId="2016"/>
    <cellStyle name="Millares 2 2 5 4" xfId="598"/>
    <cellStyle name="Millares 2 2 5 5" xfId="1090"/>
    <cellStyle name="Millares 2 2 5 6" xfId="1688"/>
    <cellStyle name="Millares 2 2 6" xfId="177"/>
    <cellStyle name="Millares 2 2 6 2" xfId="341"/>
    <cellStyle name="Millares 2 2 6 2 2" xfId="835"/>
    <cellStyle name="Millares 2 2 6 2 3" xfId="1327"/>
    <cellStyle name="Millares 2 2 6 2 4" xfId="1925"/>
    <cellStyle name="Millares 2 2 6 3" xfId="507"/>
    <cellStyle name="Millares 2 2 6 3 2" xfId="999"/>
    <cellStyle name="Millares 2 2 6 3 3" xfId="1491"/>
    <cellStyle name="Millares 2 2 6 3 4" xfId="2089"/>
    <cellStyle name="Millares 2 2 6 4" xfId="671"/>
    <cellStyle name="Millares 2 2 6 5" xfId="1163"/>
    <cellStyle name="Millares 2 2 6 6" xfId="1761"/>
    <cellStyle name="Millares 2 2 7" xfId="195"/>
    <cellStyle name="Millares 2 2 7 2" xfId="689"/>
    <cellStyle name="Millares 2 2 7 3" xfId="1181"/>
    <cellStyle name="Millares 2 2 7 4" xfId="1779"/>
    <cellStyle name="Millares 2 2 8" xfId="361"/>
    <cellStyle name="Millares 2 2 8 2" xfId="853"/>
    <cellStyle name="Millares 2 2 8 3" xfId="1345"/>
    <cellStyle name="Millares 2 2 8 4" xfId="1943"/>
    <cellStyle name="Millares 2 2 9" xfId="525"/>
    <cellStyle name="Millares 2 3" xfId="36"/>
    <cellStyle name="Millares 2 3 10" xfId="1023"/>
    <cellStyle name="Millares 2 3 11" xfId="1529"/>
    <cellStyle name="Millares 2 3 12" xfId="1621"/>
    <cellStyle name="Millares 2 3 2" xfId="54"/>
    <cellStyle name="Millares 2 3 2 2" xfId="128"/>
    <cellStyle name="Millares 2 3 2 2 2" xfId="292"/>
    <cellStyle name="Millares 2 3 2 2 2 2" xfId="786"/>
    <cellStyle name="Millares 2 3 2 2 2 3" xfId="1278"/>
    <cellStyle name="Millares 2 3 2 2 2 4" xfId="1876"/>
    <cellStyle name="Millares 2 3 2 2 3" xfId="458"/>
    <cellStyle name="Millares 2 3 2 2 3 2" xfId="950"/>
    <cellStyle name="Millares 2 3 2 2 3 3" xfId="1442"/>
    <cellStyle name="Millares 2 3 2 2 3 4" xfId="2040"/>
    <cellStyle name="Millares 2 3 2 2 4" xfId="622"/>
    <cellStyle name="Millares 2 3 2 2 5" xfId="1114"/>
    <cellStyle name="Millares 2 3 2 2 6" xfId="1712"/>
    <cellStyle name="Millares 2 3 2 3" xfId="219"/>
    <cellStyle name="Millares 2 3 2 3 2" xfId="713"/>
    <cellStyle name="Millares 2 3 2 3 3" xfId="1205"/>
    <cellStyle name="Millares 2 3 2 3 4" xfId="1803"/>
    <cellStyle name="Millares 2 3 2 4" xfId="385"/>
    <cellStyle name="Millares 2 3 2 4 2" xfId="877"/>
    <cellStyle name="Millares 2 3 2 4 3" xfId="1369"/>
    <cellStyle name="Millares 2 3 2 4 4" xfId="1967"/>
    <cellStyle name="Millares 2 3 2 5" xfId="549"/>
    <cellStyle name="Millares 2 3 2 6" xfId="1041"/>
    <cellStyle name="Millares 2 3 2 7" xfId="1569"/>
    <cellStyle name="Millares 2 3 2 8" xfId="1639"/>
    <cellStyle name="Millares 2 3 3" xfId="73"/>
    <cellStyle name="Millares 2 3 3 2" xfId="147"/>
    <cellStyle name="Millares 2 3 3 2 2" xfId="311"/>
    <cellStyle name="Millares 2 3 3 2 2 2" xfId="805"/>
    <cellStyle name="Millares 2 3 3 2 2 3" xfId="1297"/>
    <cellStyle name="Millares 2 3 3 2 2 4" xfId="1895"/>
    <cellStyle name="Millares 2 3 3 2 3" xfId="477"/>
    <cellStyle name="Millares 2 3 3 2 3 2" xfId="969"/>
    <cellStyle name="Millares 2 3 3 2 3 3" xfId="1461"/>
    <cellStyle name="Millares 2 3 3 2 3 4" xfId="2059"/>
    <cellStyle name="Millares 2 3 3 2 4" xfId="641"/>
    <cellStyle name="Millares 2 3 3 2 5" xfId="1133"/>
    <cellStyle name="Millares 2 3 3 2 6" xfId="1731"/>
    <cellStyle name="Millares 2 3 3 3" xfId="238"/>
    <cellStyle name="Millares 2 3 3 3 2" xfId="732"/>
    <cellStyle name="Millares 2 3 3 3 3" xfId="1224"/>
    <cellStyle name="Millares 2 3 3 3 4" xfId="1822"/>
    <cellStyle name="Millares 2 3 3 4" xfId="404"/>
    <cellStyle name="Millares 2 3 3 4 2" xfId="896"/>
    <cellStyle name="Millares 2 3 3 4 3" xfId="1388"/>
    <cellStyle name="Millares 2 3 3 4 4" xfId="1986"/>
    <cellStyle name="Millares 2 3 3 5" xfId="568"/>
    <cellStyle name="Millares 2 3 3 6" xfId="1060"/>
    <cellStyle name="Millares 2 3 3 7" xfId="1658"/>
    <cellStyle name="Millares 2 3 4" xfId="91"/>
    <cellStyle name="Millares 2 3 4 2" xfId="165"/>
    <cellStyle name="Millares 2 3 4 2 2" xfId="329"/>
    <cellStyle name="Millares 2 3 4 2 2 2" xfId="823"/>
    <cellStyle name="Millares 2 3 4 2 2 3" xfId="1315"/>
    <cellStyle name="Millares 2 3 4 2 2 4" xfId="1913"/>
    <cellStyle name="Millares 2 3 4 2 3" xfId="495"/>
    <cellStyle name="Millares 2 3 4 2 3 2" xfId="987"/>
    <cellStyle name="Millares 2 3 4 2 3 3" xfId="1479"/>
    <cellStyle name="Millares 2 3 4 2 3 4" xfId="2077"/>
    <cellStyle name="Millares 2 3 4 2 4" xfId="659"/>
    <cellStyle name="Millares 2 3 4 2 5" xfId="1151"/>
    <cellStyle name="Millares 2 3 4 2 6" xfId="1749"/>
    <cellStyle name="Millares 2 3 4 3" xfId="256"/>
    <cellStyle name="Millares 2 3 4 3 2" xfId="750"/>
    <cellStyle name="Millares 2 3 4 3 3" xfId="1242"/>
    <cellStyle name="Millares 2 3 4 3 4" xfId="1840"/>
    <cellStyle name="Millares 2 3 4 4" xfId="422"/>
    <cellStyle name="Millares 2 3 4 4 2" xfId="914"/>
    <cellStyle name="Millares 2 3 4 4 3" xfId="1406"/>
    <cellStyle name="Millares 2 3 4 4 4" xfId="2004"/>
    <cellStyle name="Millares 2 3 4 5" xfId="586"/>
    <cellStyle name="Millares 2 3 4 6" xfId="1078"/>
    <cellStyle name="Millares 2 3 4 7" xfId="1676"/>
    <cellStyle name="Millares 2 3 5" xfId="110"/>
    <cellStyle name="Millares 2 3 5 2" xfId="274"/>
    <cellStyle name="Millares 2 3 5 2 2" xfId="768"/>
    <cellStyle name="Millares 2 3 5 2 3" xfId="1260"/>
    <cellStyle name="Millares 2 3 5 2 4" xfId="1858"/>
    <cellStyle name="Millares 2 3 5 3" xfId="440"/>
    <cellStyle name="Millares 2 3 5 3 2" xfId="932"/>
    <cellStyle name="Millares 2 3 5 3 3" xfId="1424"/>
    <cellStyle name="Millares 2 3 5 3 4" xfId="2022"/>
    <cellStyle name="Millares 2 3 5 4" xfId="604"/>
    <cellStyle name="Millares 2 3 5 5" xfId="1096"/>
    <cellStyle name="Millares 2 3 5 6" xfId="1694"/>
    <cellStyle name="Millares 2 3 6" xfId="183"/>
    <cellStyle name="Millares 2 3 6 2" xfId="347"/>
    <cellStyle name="Millares 2 3 6 2 2" xfId="841"/>
    <cellStyle name="Millares 2 3 6 2 3" xfId="1333"/>
    <cellStyle name="Millares 2 3 6 2 4" xfId="1931"/>
    <cellStyle name="Millares 2 3 6 3" xfId="513"/>
    <cellStyle name="Millares 2 3 6 3 2" xfId="1005"/>
    <cellStyle name="Millares 2 3 6 3 3" xfId="1497"/>
    <cellStyle name="Millares 2 3 6 3 4" xfId="2095"/>
    <cellStyle name="Millares 2 3 6 4" xfId="677"/>
    <cellStyle name="Millares 2 3 6 5" xfId="1169"/>
    <cellStyle name="Millares 2 3 6 6" xfId="1767"/>
    <cellStyle name="Millares 2 3 7" xfId="201"/>
    <cellStyle name="Millares 2 3 7 2" xfId="695"/>
    <cellStyle name="Millares 2 3 7 3" xfId="1187"/>
    <cellStyle name="Millares 2 3 7 4" xfId="1785"/>
    <cellStyle name="Millares 2 3 8" xfId="367"/>
    <cellStyle name="Millares 2 3 8 2" xfId="859"/>
    <cellStyle name="Millares 2 3 8 3" xfId="1351"/>
    <cellStyle name="Millares 2 3 8 4" xfId="1949"/>
    <cellStyle name="Millares 2 3 9" xfId="531"/>
    <cellStyle name="Millares 2 4" xfId="40"/>
    <cellStyle name="Millares 2 4 2" xfId="114"/>
    <cellStyle name="Millares 2 4 2 2" xfId="278"/>
    <cellStyle name="Millares 2 4 2 2 2" xfId="772"/>
    <cellStyle name="Millares 2 4 2 2 3" xfId="1264"/>
    <cellStyle name="Millares 2 4 2 2 4" xfId="1862"/>
    <cellStyle name="Millares 2 4 2 3" xfId="444"/>
    <cellStyle name="Millares 2 4 2 3 2" xfId="936"/>
    <cellStyle name="Millares 2 4 2 3 3" xfId="1428"/>
    <cellStyle name="Millares 2 4 2 3 4" xfId="2026"/>
    <cellStyle name="Millares 2 4 2 4" xfId="608"/>
    <cellStyle name="Millares 2 4 2 5" xfId="1100"/>
    <cellStyle name="Millares 2 4 2 6" xfId="1698"/>
    <cellStyle name="Millares 2 4 3" xfId="205"/>
    <cellStyle name="Millares 2 4 3 2" xfId="699"/>
    <cellStyle name="Millares 2 4 3 3" xfId="1191"/>
    <cellStyle name="Millares 2 4 3 4" xfId="1789"/>
    <cellStyle name="Millares 2 4 4" xfId="371"/>
    <cellStyle name="Millares 2 4 4 2" xfId="863"/>
    <cellStyle name="Millares 2 4 4 3" xfId="1355"/>
    <cellStyle name="Millares 2 4 4 4" xfId="1953"/>
    <cellStyle name="Millares 2 4 5" xfId="535"/>
    <cellStyle name="Millares 2 4 6" xfId="1027"/>
    <cellStyle name="Millares 2 4 7" xfId="1625"/>
    <cellStyle name="Millares 2 5" xfId="59"/>
    <cellStyle name="Millares 2 5 2" xfId="133"/>
    <cellStyle name="Millares 2 5 2 2" xfId="297"/>
    <cellStyle name="Millares 2 5 2 2 2" xfId="791"/>
    <cellStyle name="Millares 2 5 2 2 3" xfId="1283"/>
    <cellStyle name="Millares 2 5 2 2 4" xfId="1881"/>
    <cellStyle name="Millares 2 5 2 3" xfId="463"/>
    <cellStyle name="Millares 2 5 2 3 2" xfId="955"/>
    <cellStyle name="Millares 2 5 2 3 3" xfId="1447"/>
    <cellStyle name="Millares 2 5 2 3 4" xfId="2045"/>
    <cellStyle name="Millares 2 5 2 4" xfId="627"/>
    <cellStyle name="Millares 2 5 2 5" xfId="1119"/>
    <cellStyle name="Millares 2 5 2 6" xfId="1717"/>
    <cellStyle name="Millares 2 5 3" xfId="224"/>
    <cellStyle name="Millares 2 5 3 2" xfId="718"/>
    <cellStyle name="Millares 2 5 3 3" xfId="1210"/>
    <cellStyle name="Millares 2 5 3 4" xfId="1808"/>
    <cellStyle name="Millares 2 5 4" xfId="390"/>
    <cellStyle name="Millares 2 5 4 2" xfId="882"/>
    <cellStyle name="Millares 2 5 4 3" xfId="1374"/>
    <cellStyle name="Millares 2 5 4 4" xfId="1972"/>
    <cellStyle name="Millares 2 5 5" xfId="554"/>
    <cellStyle name="Millares 2 5 6" xfId="1046"/>
    <cellStyle name="Millares 2 5 7" xfId="1644"/>
    <cellStyle name="Millares 2 6" xfId="77"/>
    <cellStyle name="Millares 2 6 2" xfId="151"/>
    <cellStyle name="Millares 2 6 2 2" xfId="315"/>
    <cellStyle name="Millares 2 6 2 2 2" xfId="809"/>
    <cellStyle name="Millares 2 6 2 2 3" xfId="1301"/>
    <cellStyle name="Millares 2 6 2 2 4" xfId="1899"/>
    <cellStyle name="Millares 2 6 2 3" xfId="481"/>
    <cellStyle name="Millares 2 6 2 3 2" xfId="973"/>
    <cellStyle name="Millares 2 6 2 3 3" xfId="1465"/>
    <cellStyle name="Millares 2 6 2 3 4" xfId="2063"/>
    <cellStyle name="Millares 2 6 2 4" xfId="645"/>
    <cellStyle name="Millares 2 6 2 5" xfId="1137"/>
    <cellStyle name="Millares 2 6 2 6" xfId="1735"/>
    <cellStyle name="Millares 2 6 3" xfId="242"/>
    <cellStyle name="Millares 2 6 3 2" xfId="736"/>
    <cellStyle name="Millares 2 6 3 3" xfId="1228"/>
    <cellStyle name="Millares 2 6 3 4" xfId="1826"/>
    <cellStyle name="Millares 2 6 4" xfId="408"/>
    <cellStyle name="Millares 2 6 4 2" xfId="900"/>
    <cellStyle name="Millares 2 6 4 3" xfId="1392"/>
    <cellStyle name="Millares 2 6 4 4" xfId="1990"/>
    <cellStyle name="Millares 2 6 5" xfId="572"/>
    <cellStyle name="Millares 2 6 6" xfId="1064"/>
    <cellStyle name="Millares 2 6 7" xfId="1662"/>
    <cellStyle name="Millares 2 7" xfId="96"/>
    <cellStyle name="Millares 2 7 2" xfId="260"/>
    <cellStyle name="Millares 2 7 2 2" xfId="754"/>
    <cellStyle name="Millares 2 7 2 3" xfId="1246"/>
    <cellStyle name="Millares 2 7 2 4" xfId="1844"/>
    <cellStyle name="Millares 2 7 3" xfId="426"/>
    <cellStyle name="Millares 2 7 3 2" xfId="918"/>
    <cellStyle name="Millares 2 7 3 3" xfId="1410"/>
    <cellStyle name="Millares 2 7 3 4" xfId="2008"/>
    <cellStyle name="Millares 2 7 4" xfId="590"/>
    <cellStyle name="Millares 2 7 5" xfId="1082"/>
    <cellStyle name="Millares 2 7 6" xfId="1680"/>
    <cellStyle name="Millares 2 8" xfId="169"/>
    <cellStyle name="Millares 2 8 2" xfId="333"/>
    <cellStyle name="Millares 2 8 2 2" xfId="827"/>
    <cellStyle name="Millares 2 8 2 3" xfId="1319"/>
    <cellStyle name="Millares 2 8 2 4" xfId="1917"/>
    <cellStyle name="Millares 2 8 3" xfId="499"/>
    <cellStyle name="Millares 2 8 3 2" xfId="991"/>
    <cellStyle name="Millares 2 8 3 3" xfId="1483"/>
    <cellStyle name="Millares 2 8 3 4" xfId="2081"/>
    <cellStyle name="Millares 2 8 4" xfId="663"/>
    <cellStyle name="Millares 2 8 5" xfId="1155"/>
    <cellStyle name="Millares 2 8 6" xfId="1753"/>
    <cellStyle name="Millares 2 9" xfId="187"/>
    <cellStyle name="Millares 2 9 2" xfId="681"/>
    <cellStyle name="Millares 2 9 3" xfId="1173"/>
    <cellStyle name="Millares 2 9 4" xfId="1771"/>
    <cellStyle name="Millares 20" xfId="1563"/>
    <cellStyle name="Millares 21" xfId="1592"/>
    <cellStyle name="Millares 21 2" xfId="1598"/>
    <cellStyle name="Millares 22" xfId="1502"/>
    <cellStyle name="Millares 23" xfId="1601"/>
    <cellStyle name="Millares 24" xfId="1602"/>
    <cellStyle name="Millares 25" xfId="1606"/>
    <cellStyle name="Millares 3" xfId="6"/>
    <cellStyle name="Millares 3 10" xfId="354"/>
    <cellStyle name="Millares 3 10 2" xfId="846"/>
    <cellStyle name="Millares 3 10 3" xfId="1338"/>
    <cellStyle name="Millares 3 10 4" xfId="1936"/>
    <cellStyle name="Millares 3 11" xfId="518"/>
    <cellStyle name="Millares 3 12" xfId="1010"/>
    <cellStyle name="Millares 3 13" xfId="1525"/>
    <cellStyle name="Millares 3 14" xfId="1608"/>
    <cellStyle name="Millares 3 2" xfId="30"/>
    <cellStyle name="Millares 3 2 10" xfId="1018"/>
    <cellStyle name="Millares 3 2 11" xfId="1521"/>
    <cellStyle name="Millares 3 2 12" xfId="1616"/>
    <cellStyle name="Millares 3 2 2" xfId="49"/>
    <cellStyle name="Millares 3 2 2 2" xfId="123"/>
    <cellStyle name="Millares 3 2 2 2 2" xfId="287"/>
    <cellStyle name="Millares 3 2 2 2 2 2" xfId="781"/>
    <cellStyle name="Millares 3 2 2 2 2 3" xfId="1273"/>
    <cellStyle name="Millares 3 2 2 2 2 4" xfId="1871"/>
    <cellStyle name="Millares 3 2 2 2 3" xfId="453"/>
    <cellStyle name="Millares 3 2 2 2 3 2" xfId="945"/>
    <cellStyle name="Millares 3 2 2 2 3 3" xfId="1437"/>
    <cellStyle name="Millares 3 2 2 2 3 4" xfId="2035"/>
    <cellStyle name="Millares 3 2 2 2 4" xfId="617"/>
    <cellStyle name="Millares 3 2 2 2 5" xfId="1109"/>
    <cellStyle name="Millares 3 2 2 2 6" xfId="1707"/>
    <cellStyle name="Millares 3 2 2 3" xfId="214"/>
    <cellStyle name="Millares 3 2 2 3 2" xfId="708"/>
    <cellStyle name="Millares 3 2 2 3 3" xfId="1200"/>
    <cellStyle name="Millares 3 2 2 3 4" xfId="1798"/>
    <cellStyle name="Millares 3 2 2 4" xfId="380"/>
    <cellStyle name="Millares 3 2 2 4 2" xfId="872"/>
    <cellStyle name="Millares 3 2 2 4 3" xfId="1364"/>
    <cellStyle name="Millares 3 2 2 4 4" xfId="1962"/>
    <cellStyle name="Millares 3 2 2 5" xfId="544"/>
    <cellStyle name="Millares 3 2 2 6" xfId="1036"/>
    <cellStyle name="Millares 3 2 2 7" xfId="1634"/>
    <cellStyle name="Millares 3 2 3" xfId="68"/>
    <cellStyle name="Millares 3 2 3 2" xfId="142"/>
    <cellStyle name="Millares 3 2 3 2 2" xfId="306"/>
    <cellStyle name="Millares 3 2 3 2 2 2" xfId="800"/>
    <cellStyle name="Millares 3 2 3 2 2 3" xfId="1292"/>
    <cellStyle name="Millares 3 2 3 2 2 4" xfId="1890"/>
    <cellStyle name="Millares 3 2 3 2 3" xfId="472"/>
    <cellStyle name="Millares 3 2 3 2 3 2" xfId="964"/>
    <cellStyle name="Millares 3 2 3 2 3 3" xfId="1456"/>
    <cellStyle name="Millares 3 2 3 2 3 4" xfId="2054"/>
    <cellStyle name="Millares 3 2 3 2 4" xfId="636"/>
    <cellStyle name="Millares 3 2 3 2 5" xfId="1128"/>
    <cellStyle name="Millares 3 2 3 2 6" xfId="1726"/>
    <cellStyle name="Millares 3 2 3 3" xfId="233"/>
    <cellStyle name="Millares 3 2 3 3 2" xfId="727"/>
    <cellStyle name="Millares 3 2 3 3 3" xfId="1219"/>
    <cellStyle name="Millares 3 2 3 3 4" xfId="1817"/>
    <cellStyle name="Millares 3 2 3 4" xfId="399"/>
    <cellStyle name="Millares 3 2 3 4 2" xfId="891"/>
    <cellStyle name="Millares 3 2 3 4 3" xfId="1383"/>
    <cellStyle name="Millares 3 2 3 4 4" xfId="1981"/>
    <cellStyle name="Millares 3 2 3 5" xfId="563"/>
    <cellStyle name="Millares 3 2 3 6" xfId="1055"/>
    <cellStyle name="Millares 3 2 3 7" xfId="1653"/>
    <cellStyle name="Millares 3 2 4" xfId="86"/>
    <cellStyle name="Millares 3 2 4 2" xfId="160"/>
    <cellStyle name="Millares 3 2 4 2 2" xfId="324"/>
    <cellStyle name="Millares 3 2 4 2 2 2" xfId="818"/>
    <cellStyle name="Millares 3 2 4 2 2 3" xfId="1310"/>
    <cellStyle name="Millares 3 2 4 2 2 4" xfId="1908"/>
    <cellStyle name="Millares 3 2 4 2 3" xfId="490"/>
    <cellStyle name="Millares 3 2 4 2 3 2" xfId="982"/>
    <cellStyle name="Millares 3 2 4 2 3 3" xfId="1474"/>
    <cellStyle name="Millares 3 2 4 2 3 4" xfId="2072"/>
    <cellStyle name="Millares 3 2 4 2 4" xfId="654"/>
    <cellStyle name="Millares 3 2 4 2 5" xfId="1146"/>
    <cellStyle name="Millares 3 2 4 2 6" xfId="1744"/>
    <cellStyle name="Millares 3 2 4 3" xfId="251"/>
    <cellStyle name="Millares 3 2 4 3 2" xfId="745"/>
    <cellStyle name="Millares 3 2 4 3 3" xfId="1237"/>
    <cellStyle name="Millares 3 2 4 3 4" xfId="1835"/>
    <cellStyle name="Millares 3 2 4 4" xfId="417"/>
    <cellStyle name="Millares 3 2 4 4 2" xfId="909"/>
    <cellStyle name="Millares 3 2 4 4 3" xfId="1401"/>
    <cellStyle name="Millares 3 2 4 4 4" xfId="1999"/>
    <cellStyle name="Millares 3 2 4 5" xfId="581"/>
    <cellStyle name="Millares 3 2 4 6" xfId="1073"/>
    <cellStyle name="Millares 3 2 4 7" xfId="1671"/>
    <cellStyle name="Millares 3 2 5" xfId="105"/>
    <cellStyle name="Millares 3 2 5 2" xfId="269"/>
    <cellStyle name="Millares 3 2 5 2 2" xfId="763"/>
    <cellStyle name="Millares 3 2 5 2 3" xfId="1255"/>
    <cellStyle name="Millares 3 2 5 2 4" xfId="1853"/>
    <cellStyle name="Millares 3 2 5 3" xfId="435"/>
    <cellStyle name="Millares 3 2 5 3 2" xfId="927"/>
    <cellStyle name="Millares 3 2 5 3 3" xfId="1419"/>
    <cellStyle name="Millares 3 2 5 3 4" xfId="2017"/>
    <cellStyle name="Millares 3 2 5 4" xfId="599"/>
    <cellStyle name="Millares 3 2 5 5" xfId="1091"/>
    <cellStyle name="Millares 3 2 5 6" xfId="1689"/>
    <cellStyle name="Millares 3 2 6" xfId="178"/>
    <cellStyle name="Millares 3 2 6 2" xfId="342"/>
    <cellStyle name="Millares 3 2 6 2 2" xfId="836"/>
    <cellStyle name="Millares 3 2 6 2 3" xfId="1328"/>
    <cellStyle name="Millares 3 2 6 2 4" xfId="1926"/>
    <cellStyle name="Millares 3 2 6 3" xfId="508"/>
    <cellStyle name="Millares 3 2 6 3 2" xfId="1000"/>
    <cellStyle name="Millares 3 2 6 3 3" xfId="1492"/>
    <cellStyle name="Millares 3 2 6 3 4" xfId="2090"/>
    <cellStyle name="Millares 3 2 6 4" xfId="672"/>
    <cellStyle name="Millares 3 2 6 5" xfId="1164"/>
    <cellStyle name="Millares 3 2 6 6" xfId="1762"/>
    <cellStyle name="Millares 3 2 7" xfId="196"/>
    <cellStyle name="Millares 3 2 7 2" xfId="690"/>
    <cellStyle name="Millares 3 2 7 3" xfId="1182"/>
    <cellStyle name="Millares 3 2 7 4" xfId="1780"/>
    <cellStyle name="Millares 3 2 8" xfId="362"/>
    <cellStyle name="Millares 3 2 8 2" xfId="854"/>
    <cellStyle name="Millares 3 2 8 3" xfId="1346"/>
    <cellStyle name="Millares 3 2 8 4" xfId="1944"/>
    <cellStyle name="Millares 3 2 9" xfId="526"/>
    <cellStyle name="Millares 3 3" xfId="37"/>
    <cellStyle name="Millares 3 3 10" xfId="1024"/>
    <cellStyle name="Millares 3 3 11" xfId="1534"/>
    <cellStyle name="Millares 3 3 12" xfId="1622"/>
    <cellStyle name="Millares 3 3 2" xfId="55"/>
    <cellStyle name="Millares 3 3 2 2" xfId="129"/>
    <cellStyle name="Millares 3 3 2 2 2" xfId="293"/>
    <cellStyle name="Millares 3 3 2 2 2 2" xfId="787"/>
    <cellStyle name="Millares 3 3 2 2 2 3" xfId="1279"/>
    <cellStyle name="Millares 3 3 2 2 2 4" xfId="1877"/>
    <cellStyle name="Millares 3 3 2 2 3" xfId="459"/>
    <cellStyle name="Millares 3 3 2 2 3 2" xfId="951"/>
    <cellStyle name="Millares 3 3 2 2 3 3" xfId="1443"/>
    <cellStyle name="Millares 3 3 2 2 3 4" xfId="2041"/>
    <cellStyle name="Millares 3 3 2 2 4" xfId="623"/>
    <cellStyle name="Millares 3 3 2 2 5" xfId="1115"/>
    <cellStyle name="Millares 3 3 2 2 6" xfId="1713"/>
    <cellStyle name="Millares 3 3 2 3" xfId="220"/>
    <cellStyle name="Millares 3 3 2 3 2" xfId="714"/>
    <cellStyle name="Millares 3 3 2 3 3" xfId="1206"/>
    <cellStyle name="Millares 3 3 2 3 4" xfId="1804"/>
    <cellStyle name="Millares 3 3 2 4" xfId="386"/>
    <cellStyle name="Millares 3 3 2 4 2" xfId="878"/>
    <cellStyle name="Millares 3 3 2 4 3" xfId="1370"/>
    <cellStyle name="Millares 3 3 2 4 4" xfId="1968"/>
    <cellStyle name="Millares 3 3 2 5" xfId="550"/>
    <cellStyle name="Millares 3 3 2 6" xfId="1042"/>
    <cellStyle name="Millares 3 3 2 7" xfId="1574"/>
    <cellStyle name="Millares 3 3 2 8" xfId="1640"/>
    <cellStyle name="Millares 3 3 3" xfId="74"/>
    <cellStyle name="Millares 3 3 3 2" xfId="148"/>
    <cellStyle name="Millares 3 3 3 2 2" xfId="312"/>
    <cellStyle name="Millares 3 3 3 2 2 2" xfId="806"/>
    <cellStyle name="Millares 3 3 3 2 2 3" xfId="1298"/>
    <cellStyle name="Millares 3 3 3 2 2 4" xfId="1896"/>
    <cellStyle name="Millares 3 3 3 2 3" xfId="478"/>
    <cellStyle name="Millares 3 3 3 2 3 2" xfId="970"/>
    <cellStyle name="Millares 3 3 3 2 3 3" xfId="1462"/>
    <cellStyle name="Millares 3 3 3 2 3 4" xfId="2060"/>
    <cellStyle name="Millares 3 3 3 2 4" xfId="642"/>
    <cellStyle name="Millares 3 3 3 2 5" xfId="1134"/>
    <cellStyle name="Millares 3 3 3 2 6" xfId="1732"/>
    <cellStyle name="Millares 3 3 3 3" xfId="239"/>
    <cellStyle name="Millares 3 3 3 3 2" xfId="733"/>
    <cellStyle name="Millares 3 3 3 3 3" xfId="1225"/>
    <cellStyle name="Millares 3 3 3 3 4" xfId="1823"/>
    <cellStyle name="Millares 3 3 3 4" xfId="405"/>
    <cellStyle name="Millares 3 3 3 4 2" xfId="897"/>
    <cellStyle name="Millares 3 3 3 4 3" xfId="1389"/>
    <cellStyle name="Millares 3 3 3 4 4" xfId="1987"/>
    <cellStyle name="Millares 3 3 3 5" xfId="569"/>
    <cellStyle name="Millares 3 3 3 6" xfId="1061"/>
    <cellStyle name="Millares 3 3 3 7" xfId="1659"/>
    <cellStyle name="Millares 3 3 4" xfId="92"/>
    <cellStyle name="Millares 3 3 4 2" xfId="166"/>
    <cellStyle name="Millares 3 3 4 2 2" xfId="330"/>
    <cellStyle name="Millares 3 3 4 2 2 2" xfId="824"/>
    <cellStyle name="Millares 3 3 4 2 2 3" xfId="1316"/>
    <cellStyle name="Millares 3 3 4 2 2 4" xfId="1914"/>
    <cellStyle name="Millares 3 3 4 2 3" xfId="496"/>
    <cellStyle name="Millares 3 3 4 2 3 2" xfId="988"/>
    <cellStyle name="Millares 3 3 4 2 3 3" xfId="1480"/>
    <cellStyle name="Millares 3 3 4 2 3 4" xfId="2078"/>
    <cellStyle name="Millares 3 3 4 2 4" xfId="660"/>
    <cellStyle name="Millares 3 3 4 2 5" xfId="1152"/>
    <cellStyle name="Millares 3 3 4 2 6" xfId="1750"/>
    <cellStyle name="Millares 3 3 4 3" xfId="257"/>
    <cellStyle name="Millares 3 3 4 3 2" xfId="751"/>
    <cellStyle name="Millares 3 3 4 3 3" xfId="1243"/>
    <cellStyle name="Millares 3 3 4 3 4" xfId="1841"/>
    <cellStyle name="Millares 3 3 4 4" xfId="423"/>
    <cellStyle name="Millares 3 3 4 4 2" xfId="915"/>
    <cellStyle name="Millares 3 3 4 4 3" xfId="1407"/>
    <cellStyle name="Millares 3 3 4 4 4" xfId="2005"/>
    <cellStyle name="Millares 3 3 4 5" xfId="587"/>
    <cellStyle name="Millares 3 3 4 6" xfId="1079"/>
    <cellStyle name="Millares 3 3 4 7" xfId="1677"/>
    <cellStyle name="Millares 3 3 5" xfId="111"/>
    <cellStyle name="Millares 3 3 5 2" xfId="275"/>
    <cellStyle name="Millares 3 3 5 2 2" xfId="769"/>
    <cellStyle name="Millares 3 3 5 2 3" xfId="1261"/>
    <cellStyle name="Millares 3 3 5 2 4" xfId="1859"/>
    <cellStyle name="Millares 3 3 5 3" xfId="441"/>
    <cellStyle name="Millares 3 3 5 3 2" xfId="933"/>
    <cellStyle name="Millares 3 3 5 3 3" xfId="1425"/>
    <cellStyle name="Millares 3 3 5 3 4" xfId="2023"/>
    <cellStyle name="Millares 3 3 5 4" xfId="605"/>
    <cellStyle name="Millares 3 3 5 5" xfId="1097"/>
    <cellStyle name="Millares 3 3 5 6" xfId="1695"/>
    <cellStyle name="Millares 3 3 6" xfId="184"/>
    <cellStyle name="Millares 3 3 6 2" xfId="348"/>
    <cellStyle name="Millares 3 3 6 2 2" xfId="842"/>
    <cellStyle name="Millares 3 3 6 2 3" xfId="1334"/>
    <cellStyle name="Millares 3 3 6 2 4" xfId="1932"/>
    <cellStyle name="Millares 3 3 6 3" xfId="514"/>
    <cellStyle name="Millares 3 3 6 3 2" xfId="1006"/>
    <cellStyle name="Millares 3 3 6 3 3" xfId="1498"/>
    <cellStyle name="Millares 3 3 6 3 4" xfId="2096"/>
    <cellStyle name="Millares 3 3 6 4" xfId="678"/>
    <cellStyle name="Millares 3 3 6 5" xfId="1170"/>
    <cellStyle name="Millares 3 3 6 6" xfId="1768"/>
    <cellStyle name="Millares 3 3 7" xfId="202"/>
    <cellStyle name="Millares 3 3 7 2" xfId="696"/>
    <cellStyle name="Millares 3 3 7 3" xfId="1188"/>
    <cellStyle name="Millares 3 3 7 4" xfId="1786"/>
    <cellStyle name="Millares 3 3 8" xfId="368"/>
    <cellStyle name="Millares 3 3 8 2" xfId="860"/>
    <cellStyle name="Millares 3 3 8 3" xfId="1352"/>
    <cellStyle name="Millares 3 3 8 4" xfId="1950"/>
    <cellStyle name="Millares 3 3 9" xfId="532"/>
    <cellStyle name="Millares 3 4" xfId="41"/>
    <cellStyle name="Millares 3 4 2" xfId="115"/>
    <cellStyle name="Millares 3 4 2 2" xfId="279"/>
    <cellStyle name="Millares 3 4 2 2 2" xfId="773"/>
    <cellStyle name="Millares 3 4 2 2 3" xfId="1265"/>
    <cellStyle name="Millares 3 4 2 2 4" xfId="1863"/>
    <cellStyle name="Millares 3 4 2 3" xfId="445"/>
    <cellStyle name="Millares 3 4 2 3 2" xfId="937"/>
    <cellStyle name="Millares 3 4 2 3 3" xfId="1429"/>
    <cellStyle name="Millares 3 4 2 3 4" xfId="2027"/>
    <cellStyle name="Millares 3 4 2 4" xfId="609"/>
    <cellStyle name="Millares 3 4 2 5" xfId="1101"/>
    <cellStyle name="Millares 3 4 2 6" xfId="1699"/>
    <cellStyle name="Millares 3 4 3" xfId="206"/>
    <cellStyle name="Millares 3 4 3 2" xfId="700"/>
    <cellStyle name="Millares 3 4 3 3" xfId="1192"/>
    <cellStyle name="Millares 3 4 3 4" xfId="1790"/>
    <cellStyle name="Millares 3 4 4" xfId="372"/>
    <cellStyle name="Millares 3 4 4 2" xfId="864"/>
    <cellStyle name="Millares 3 4 4 3" xfId="1356"/>
    <cellStyle name="Millares 3 4 4 4" xfId="1954"/>
    <cellStyle name="Millares 3 4 5" xfId="536"/>
    <cellStyle name="Millares 3 4 6" xfId="1028"/>
    <cellStyle name="Millares 3 4 7" xfId="1566"/>
    <cellStyle name="Millares 3 4 8" xfId="1626"/>
    <cellStyle name="Millares 3 5" xfId="60"/>
    <cellStyle name="Millares 3 5 2" xfId="134"/>
    <cellStyle name="Millares 3 5 2 2" xfId="298"/>
    <cellStyle name="Millares 3 5 2 2 2" xfId="792"/>
    <cellStyle name="Millares 3 5 2 2 3" xfId="1284"/>
    <cellStyle name="Millares 3 5 2 2 4" xfId="1882"/>
    <cellStyle name="Millares 3 5 2 3" xfId="464"/>
    <cellStyle name="Millares 3 5 2 3 2" xfId="956"/>
    <cellStyle name="Millares 3 5 2 3 3" xfId="1448"/>
    <cellStyle name="Millares 3 5 2 3 4" xfId="2046"/>
    <cellStyle name="Millares 3 5 2 4" xfId="628"/>
    <cellStyle name="Millares 3 5 2 5" xfId="1120"/>
    <cellStyle name="Millares 3 5 2 6" xfId="1718"/>
    <cellStyle name="Millares 3 5 3" xfId="225"/>
    <cellStyle name="Millares 3 5 3 2" xfId="719"/>
    <cellStyle name="Millares 3 5 3 3" xfId="1211"/>
    <cellStyle name="Millares 3 5 3 4" xfId="1809"/>
    <cellStyle name="Millares 3 5 4" xfId="391"/>
    <cellStyle name="Millares 3 5 4 2" xfId="883"/>
    <cellStyle name="Millares 3 5 4 3" xfId="1375"/>
    <cellStyle name="Millares 3 5 4 4" xfId="1973"/>
    <cellStyle name="Millares 3 5 5" xfId="555"/>
    <cellStyle name="Millares 3 5 6" xfId="1047"/>
    <cellStyle name="Millares 3 5 7" xfId="1645"/>
    <cellStyle name="Millares 3 6" xfId="78"/>
    <cellStyle name="Millares 3 6 2" xfId="152"/>
    <cellStyle name="Millares 3 6 2 2" xfId="316"/>
    <cellStyle name="Millares 3 6 2 2 2" xfId="810"/>
    <cellStyle name="Millares 3 6 2 2 3" xfId="1302"/>
    <cellStyle name="Millares 3 6 2 2 4" xfId="1900"/>
    <cellStyle name="Millares 3 6 2 3" xfId="482"/>
    <cellStyle name="Millares 3 6 2 3 2" xfId="974"/>
    <cellStyle name="Millares 3 6 2 3 3" xfId="1466"/>
    <cellStyle name="Millares 3 6 2 3 4" xfId="2064"/>
    <cellStyle name="Millares 3 6 2 4" xfId="646"/>
    <cellStyle name="Millares 3 6 2 5" xfId="1138"/>
    <cellStyle name="Millares 3 6 2 6" xfId="1736"/>
    <cellStyle name="Millares 3 6 3" xfId="243"/>
    <cellStyle name="Millares 3 6 3 2" xfId="737"/>
    <cellStyle name="Millares 3 6 3 3" xfId="1229"/>
    <cellStyle name="Millares 3 6 3 4" xfId="1827"/>
    <cellStyle name="Millares 3 6 4" xfId="409"/>
    <cellStyle name="Millares 3 6 4 2" xfId="901"/>
    <cellStyle name="Millares 3 6 4 3" xfId="1393"/>
    <cellStyle name="Millares 3 6 4 4" xfId="1991"/>
    <cellStyle name="Millares 3 6 5" xfId="573"/>
    <cellStyle name="Millares 3 6 6" xfId="1065"/>
    <cellStyle name="Millares 3 6 7" xfId="1663"/>
    <cellStyle name="Millares 3 7" xfId="97"/>
    <cellStyle name="Millares 3 7 2" xfId="261"/>
    <cellStyle name="Millares 3 7 2 2" xfId="755"/>
    <cellStyle name="Millares 3 7 2 3" xfId="1247"/>
    <cellStyle name="Millares 3 7 2 4" xfId="1845"/>
    <cellStyle name="Millares 3 7 3" xfId="427"/>
    <cellStyle name="Millares 3 7 3 2" xfId="919"/>
    <cellStyle name="Millares 3 7 3 3" xfId="1411"/>
    <cellStyle name="Millares 3 7 3 4" xfId="2009"/>
    <cellStyle name="Millares 3 7 4" xfId="591"/>
    <cellStyle name="Millares 3 7 5" xfId="1083"/>
    <cellStyle name="Millares 3 7 6" xfId="1681"/>
    <cellStyle name="Millares 3 8" xfId="170"/>
    <cellStyle name="Millares 3 8 2" xfId="334"/>
    <cellStyle name="Millares 3 8 2 2" xfId="828"/>
    <cellStyle name="Millares 3 8 2 3" xfId="1320"/>
    <cellStyle name="Millares 3 8 2 4" xfId="1918"/>
    <cellStyle name="Millares 3 8 3" xfId="500"/>
    <cellStyle name="Millares 3 8 3 2" xfId="992"/>
    <cellStyle name="Millares 3 8 3 3" xfId="1484"/>
    <cellStyle name="Millares 3 8 3 4" xfId="2082"/>
    <cellStyle name="Millares 3 8 4" xfId="664"/>
    <cellStyle name="Millares 3 8 5" xfId="1156"/>
    <cellStyle name="Millares 3 8 6" xfId="1754"/>
    <cellStyle name="Millares 3 9" xfId="188"/>
    <cellStyle name="Millares 3 9 2" xfId="682"/>
    <cellStyle name="Millares 3 9 3" xfId="1174"/>
    <cellStyle name="Millares 3 9 4" xfId="1772"/>
    <cellStyle name="Millares 4" xfId="7"/>
    <cellStyle name="Millares 4 10" xfId="355"/>
    <cellStyle name="Millares 4 10 2" xfId="847"/>
    <cellStyle name="Millares 4 10 3" xfId="1339"/>
    <cellStyle name="Millares 4 10 4" xfId="1937"/>
    <cellStyle name="Millares 4 11" xfId="519"/>
    <cellStyle name="Millares 4 12" xfId="1011"/>
    <cellStyle name="Millares 4 13" xfId="1523"/>
    <cellStyle name="Millares 4 14" xfId="1609"/>
    <cellStyle name="Millares 4 2" xfId="31"/>
    <cellStyle name="Millares 4 2 10" xfId="1019"/>
    <cellStyle name="Millares 4 2 11" xfId="1564"/>
    <cellStyle name="Millares 4 2 12" xfId="1617"/>
    <cellStyle name="Millares 4 2 2" xfId="50"/>
    <cellStyle name="Millares 4 2 2 2" xfId="124"/>
    <cellStyle name="Millares 4 2 2 2 2" xfId="288"/>
    <cellStyle name="Millares 4 2 2 2 2 2" xfId="782"/>
    <cellStyle name="Millares 4 2 2 2 2 3" xfId="1274"/>
    <cellStyle name="Millares 4 2 2 2 2 4" xfId="1872"/>
    <cellStyle name="Millares 4 2 2 2 3" xfId="454"/>
    <cellStyle name="Millares 4 2 2 2 3 2" xfId="946"/>
    <cellStyle name="Millares 4 2 2 2 3 3" xfId="1438"/>
    <cellStyle name="Millares 4 2 2 2 3 4" xfId="2036"/>
    <cellStyle name="Millares 4 2 2 2 4" xfId="618"/>
    <cellStyle name="Millares 4 2 2 2 5" xfId="1110"/>
    <cellStyle name="Millares 4 2 2 2 6" xfId="1708"/>
    <cellStyle name="Millares 4 2 2 3" xfId="215"/>
    <cellStyle name="Millares 4 2 2 3 2" xfId="709"/>
    <cellStyle name="Millares 4 2 2 3 3" xfId="1201"/>
    <cellStyle name="Millares 4 2 2 3 4" xfId="1799"/>
    <cellStyle name="Millares 4 2 2 4" xfId="381"/>
    <cellStyle name="Millares 4 2 2 4 2" xfId="873"/>
    <cellStyle name="Millares 4 2 2 4 3" xfId="1365"/>
    <cellStyle name="Millares 4 2 2 4 4" xfId="1963"/>
    <cellStyle name="Millares 4 2 2 5" xfId="545"/>
    <cellStyle name="Millares 4 2 2 6" xfId="1037"/>
    <cellStyle name="Millares 4 2 2 7" xfId="1635"/>
    <cellStyle name="Millares 4 2 3" xfId="69"/>
    <cellStyle name="Millares 4 2 3 2" xfId="143"/>
    <cellStyle name="Millares 4 2 3 2 2" xfId="307"/>
    <cellStyle name="Millares 4 2 3 2 2 2" xfId="801"/>
    <cellStyle name="Millares 4 2 3 2 2 3" xfId="1293"/>
    <cellStyle name="Millares 4 2 3 2 2 4" xfId="1891"/>
    <cellStyle name="Millares 4 2 3 2 3" xfId="473"/>
    <cellStyle name="Millares 4 2 3 2 3 2" xfId="965"/>
    <cellStyle name="Millares 4 2 3 2 3 3" xfId="1457"/>
    <cellStyle name="Millares 4 2 3 2 3 4" xfId="2055"/>
    <cellStyle name="Millares 4 2 3 2 4" xfId="637"/>
    <cellStyle name="Millares 4 2 3 2 5" xfId="1129"/>
    <cellStyle name="Millares 4 2 3 2 6" xfId="1727"/>
    <cellStyle name="Millares 4 2 3 3" xfId="234"/>
    <cellStyle name="Millares 4 2 3 3 2" xfId="728"/>
    <cellStyle name="Millares 4 2 3 3 3" xfId="1220"/>
    <cellStyle name="Millares 4 2 3 3 4" xfId="1818"/>
    <cellStyle name="Millares 4 2 3 4" xfId="400"/>
    <cellStyle name="Millares 4 2 3 4 2" xfId="892"/>
    <cellStyle name="Millares 4 2 3 4 3" xfId="1384"/>
    <cellStyle name="Millares 4 2 3 4 4" xfId="1982"/>
    <cellStyle name="Millares 4 2 3 5" xfId="564"/>
    <cellStyle name="Millares 4 2 3 6" xfId="1056"/>
    <cellStyle name="Millares 4 2 3 7" xfId="1654"/>
    <cellStyle name="Millares 4 2 4" xfId="87"/>
    <cellStyle name="Millares 4 2 4 2" xfId="161"/>
    <cellStyle name="Millares 4 2 4 2 2" xfId="325"/>
    <cellStyle name="Millares 4 2 4 2 2 2" xfId="819"/>
    <cellStyle name="Millares 4 2 4 2 2 3" xfId="1311"/>
    <cellStyle name="Millares 4 2 4 2 2 4" xfId="1909"/>
    <cellStyle name="Millares 4 2 4 2 3" xfId="491"/>
    <cellStyle name="Millares 4 2 4 2 3 2" xfId="983"/>
    <cellStyle name="Millares 4 2 4 2 3 3" xfId="1475"/>
    <cellStyle name="Millares 4 2 4 2 3 4" xfId="2073"/>
    <cellStyle name="Millares 4 2 4 2 4" xfId="655"/>
    <cellStyle name="Millares 4 2 4 2 5" xfId="1147"/>
    <cellStyle name="Millares 4 2 4 2 6" xfId="1745"/>
    <cellStyle name="Millares 4 2 4 3" xfId="252"/>
    <cellStyle name="Millares 4 2 4 3 2" xfId="746"/>
    <cellStyle name="Millares 4 2 4 3 3" xfId="1238"/>
    <cellStyle name="Millares 4 2 4 3 4" xfId="1836"/>
    <cellStyle name="Millares 4 2 4 4" xfId="418"/>
    <cellStyle name="Millares 4 2 4 4 2" xfId="910"/>
    <cellStyle name="Millares 4 2 4 4 3" xfId="1402"/>
    <cellStyle name="Millares 4 2 4 4 4" xfId="2000"/>
    <cellStyle name="Millares 4 2 4 5" xfId="582"/>
    <cellStyle name="Millares 4 2 4 6" xfId="1074"/>
    <cellStyle name="Millares 4 2 4 7" xfId="1672"/>
    <cellStyle name="Millares 4 2 5" xfId="106"/>
    <cellStyle name="Millares 4 2 5 2" xfId="270"/>
    <cellStyle name="Millares 4 2 5 2 2" xfId="764"/>
    <cellStyle name="Millares 4 2 5 2 3" xfId="1256"/>
    <cellStyle name="Millares 4 2 5 2 4" xfId="1854"/>
    <cellStyle name="Millares 4 2 5 3" xfId="436"/>
    <cellStyle name="Millares 4 2 5 3 2" xfId="928"/>
    <cellStyle name="Millares 4 2 5 3 3" xfId="1420"/>
    <cellStyle name="Millares 4 2 5 3 4" xfId="2018"/>
    <cellStyle name="Millares 4 2 5 4" xfId="600"/>
    <cellStyle name="Millares 4 2 5 5" xfId="1092"/>
    <cellStyle name="Millares 4 2 5 6" xfId="1690"/>
    <cellStyle name="Millares 4 2 6" xfId="179"/>
    <cellStyle name="Millares 4 2 6 2" xfId="343"/>
    <cellStyle name="Millares 4 2 6 2 2" xfId="837"/>
    <cellStyle name="Millares 4 2 6 2 3" xfId="1329"/>
    <cellStyle name="Millares 4 2 6 2 4" xfId="1927"/>
    <cellStyle name="Millares 4 2 6 3" xfId="509"/>
    <cellStyle name="Millares 4 2 6 3 2" xfId="1001"/>
    <cellStyle name="Millares 4 2 6 3 3" xfId="1493"/>
    <cellStyle name="Millares 4 2 6 3 4" xfId="2091"/>
    <cellStyle name="Millares 4 2 6 4" xfId="673"/>
    <cellStyle name="Millares 4 2 6 5" xfId="1165"/>
    <cellStyle name="Millares 4 2 6 6" xfId="1763"/>
    <cellStyle name="Millares 4 2 7" xfId="197"/>
    <cellStyle name="Millares 4 2 7 2" xfId="691"/>
    <cellStyle name="Millares 4 2 7 3" xfId="1183"/>
    <cellStyle name="Millares 4 2 7 4" xfId="1781"/>
    <cellStyle name="Millares 4 2 8" xfId="363"/>
    <cellStyle name="Millares 4 2 8 2" xfId="855"/>
    <cellStyle name="Millares 4 2 8 3" xfId="1347"/>
    <cellStyle name="Millares 4 2 8 4" xfId="1945"/>
    <cellStyle name="Millares 4 2 9" xfId="527"/>
    <cellStyle name="Millares 4 3" xfId="38"/>
    <cellStyle name="Millares 4 3 10" xfId="1025"/>
    <cellStyle name="Millares 4 3 11" xfId="1623"/>
    <cellStyle name="Millares 4 3 2" xfId="56"/>
    <cellStyle name="Millares 4 3 2 2" xfId="130"/>
    <cellStyle name="Millares 4 3 2 2 2" xfId="294"/>
    <cellStyle name="Millares 4 3 2 2 2 2" xfId="788"/>
    <cellStyle name="Millares 4 3 2 2 2 3" xfId="1280"/>
    <cellStyle name="Millares 4 3 2 2 2 4" xfId="1878"/>
    <cellStyle name="Millares 4 3 2 2 3" xfId="460"/>
    <cellStyle name="Millares 4 3 2 2 3 2" xfId="952"/>
    <cellStyle name="Millares 4 3 2 2 3 3" xfId="1444"/>
    <cellStyle name="Millares 4 3 2 2 3 4" xfId="2042"/>
    <cellStyle name="Millares 4 3 2 2 4" xfId="624"/>
    <cellStyle name="Millares 4 3 2 2 5" xfId="1116"/>
    <cellStyle name="Millares 4 3 2 2 6" xfId="1714"/>
    <cellStyle name="Millares 4 3 2 3" xfId="221"/>
    <cellStyle name="Millares 4 3 2 3 2" xfId="715"/>
    <cellStyle name="Millares 4 3 2 3 3" xfId="1207"/>
    <cellStyle name="Millares 4 3 2 3 4" xfId="1805"/>
    <cellStyle name="Millares 4 3 2 4" xfId="387"/>
    <cellStyle name="Millares 4 3 2 4 2" xfId="879"/>
    <cellStyle name="Millares 4 3 2 4 3" xfId="1371"/>
    <cellStyle name="Millares 4 3 2 4 4" xfId="1969"/>
    <cellStyle name="Millares 4 3 2 5" xfId="551"/>
    <cellStyle name="Millares 4 3 2 6" xfId="1043"/>
    <cellStyle name="Millares 4 3 2 7" xfId="1641"/>
    <cellStyle name="Millares 4 3 3" xfId="75"/>
    <cellStyle name="Millares 4 3 3 2" xfId="149"/>
    <cellStyle name="Millares 4 3 3 2 2" xfId="313"/>
    <cellStyle name="Millares 4 3 3 2 2 2" xfId="807"/>
    <cellStyle name="Millares 4 3 3 2 2 3" xfId="1299"/>
    <cellStyle name="Millares 4 3 3 2 2 4" xfId="1897"/>
    <cellStyle name="Millares 4 3 3 2 3" xfId="479"/>
    <cellStyle name="Millares 4 3 3 2 3 2" xfId="971"/>
    <cellStyle name="Millares 4 3 3 2 3 3" xfId="1463"/>
    <cellStyle name="Millares 4 3 3 2 3 4" xfId="2061"/>
    <cellStyle name="Millares 4 3 3 2 4" xfId="643"/>
    <cellStyle name="Millares 4 3 3 2 5" xfId="1135"/>
    <cellStyle name="Millares 4 3 3 2 6" xfId="1733"/>
    <cellStyle name="Millares 4 3 3 3" xfId="240"/>
    <cellStyle name="Millares 4 3 3 3 2" xfId="734"/>
    <cellStyle name="Millares 4 3 3 3 3" xfId="1226"/>
    <cellStyle name="Millares 4 3 3 3 4" xfId="1824"/>
    <cellStyle name="Millares 4 3 3 4" xfId="406"/>
    <cellStyle name="Millares 4 3 3 4 2" xfId="898"/>
    <cellStyle name="Millares 4 3 3 4 3" xfId="1390"/>
    <cellStyle name="Millares 4 3 3 4 4" xfId="1988"/>
    <cellStyle name="Millares 4 3 3 5" xfId="570"/>
    <cellStyle name="Millares 4 3 3 6" xfId="1062"/>
    <cellStyle name="Millares 4 3 3 7" xfId="1660"/>
    <cellStyle name="Millares 4 3 4" xfId="93"/>
    <cellStyle name="Millares 4 3 4 2" xfId="167"/>
    <cellStyle name="Millares 4 3 4 2 2" xfId="331"/>
    <cellStyle name="Millares 4 3 4 2 2 2" xfId="825"/>
    <cellStyle name="Millares 4 3 4 2 2 3" xfId="1317"/>
    <cellStyle name="Millares 4 3 4 2 2 4" xfId="1915"/>
    <cellStyle name="Millares 4 3 4 2 3" xfId="497"/>
    <cellStyle name="Millares 4 3 4 2 3 2" xfId="989"/>
    <cellStyle name="Millares 4 3 4 2 3 3" xfId="1481"/>
    <cellStyle name="Millares 4 3 4 2 3 4" xfId="2079"/>
    <cellStyle name="Millares 4 3 4 2 4" xfId="661"/>
    <cellStyle name="Millares 4 3 4 2 5" xfId="1153"/>
    <cellStyle name="Millares 4 3 4 2 6" xfId="1751"/>
    <cellStyle name="Millares 4 3 4 3" xfId="258"/>
    <cellStyle name="Millares 4 3 4 3 2" xfId="752"/>
    <cellStyle name="Millares 4 3 4 3 3" xfId="1244"/>
    <cellStyle name="Millares 4 3 4 3 4" xfId="1842"/>
    <cellStyle name="Millares 4 3 4 4" xfId="424"/>
    <cellStyle name="Millares 4 3 4 4 2" xfId="916"/>
    <cellStyle name="Millares 4 3 4 4 3" xfId="1408"/>
    <cellStyle name="Millares 4 3 4 4 4" xfId="2006"/>
    <cellStyle name="Millares 4 3 4 5" xfId="588"/>
    <cellStyle name="Millares 4 3 4 6" xfId="1080"/>
    <cellStyle name="Millares 4 3 4 7" xfId="1678"/>
    <cellStyle name="Millares 4 3 5" xfId="112"/>
    <cellStyle name="Millares 4 3 5 2" xfId="276"/>
    <cellStyle name="Millares 4 3 5 2 2" xfId="770"/>
    <cellStyle name="Millares 4 3 5 2 3" xfId="1262"/>
    <cellStyle name="Millares 4 3 5 2 4" xfId="1860"/>
    <cellStyle name="Millares 4 3 5 3" xfId="442"/>
    <cellStyle name="Millares 4 3 5 3 2" xfId="934"/>
    <cellStyle name="Millares 4 3 5 3 3" xfId="1426"/>
    <cellStyle name="Millares 4 3 5 3 4" xfId="2024"/>
    <cellStyle name="Millares 4 3 5 4" xfId="606"/>
    <cellStyle name="Millares 4 3 5 5" xfId="1098"/>
    <cellStyle name="Millares 4 3 5 6" xfId="1696"/>
    <cellStyle name="Millares 4 3 6" xfId="185"/>
    <cellStyle name="Millares 4 3 6 2" xfId="349"/>
    <cellStyle name="Millares 4 3 6 2 2" xfId="843"/>
    <cellStyle name="Millares 4 3 6 2 3" xfId="1335"/>
    <cellStyle name="Millares 4 3 6 2 4" xfId="1933"/>
    <cellStyle name="Millares 4 3 6 3" xfId="515"/>
    <cellStyle name="Millares 4 3 6 3 2" xfId="1007"/>
    <cellStyle name="Millares 4 3 6 3 3" xfId="1499"/>
    <cellStyle name="Millares 4 3 6 3 4" xfId="2097"/>
    <cellStyle name="Millares 4 3 6 4" xfId="679"/>
    <cellStyle name="Millares 4 3 6 5" xfId="1171"/>
    <cellStyle name="Millares 4 3 6 6" xfId="1769"/>
    <cellStyle name="Millares 4 3 7" xfId="203"/>
    <cellStyle name="Millares 4 3 7 2" xfId="697"/>
    <cellStyle name="Millares 4 3 7 3" xfId="1189"/>
    <cellStyle name="Millares 4 3 7 4" xfId="1787"/>
    <cellStyle name="Millares 4 3 8" xfId="369"/>
    <cellStyle name="Millares 4 3 8 2" xfId="861"/>
    <cellStyle name="Millares 4 3 8 3" xfId="1353"/>
    <cellStyle name="Millares 4 3 8 4" xfId="1951"/>
    <cellStyle name="Millares 4 3 9" xfId="533"/>
    <cellStyle name="Millares 4 4" xfId="42"/>
    <cellStyle name="Millares 4 4 2" xfId="116"/>
    <cellStyle name="Millares 4 4 2 2" xfId="280"/>
    <cellStyle name="Millares 4 4 2 2 2" xfId="774"/>
    <cellStyle name="Millares 4 4 2 2 3" xfId="1266"/>
    <cellStyle name="Millares 4 4 2 2 4" xfId="1864"/>
    <cellStyle name="Millares 4 4 2 3" xfId="446"/>
    <cellStyle name="Millares 4 4 2 3 2" xfId="938"/>
    <cellStyle name="Millares 4 4 2 3 3" xfId="1430"/>
    <cellStyle name="Millares 4 4 2 3 4" xfId="2028"/>
    <cellStyle name="Millares 4 4 2 4" xfId="610"/>
    <cellStyle name="Millares 4 4 2 5" xfId="1102"/>
    <cellStyle name="Millares 4 4 2 6" xfId="1700"/>
    <cellStyle name="Millares 4 4 3" xfId="207"/>
    <cellStyle name="Millares 4 4 3 2" xfId="701"/>
    <cellStyle name="Millares 4 4 3 3" xfId="1193"/>
    <cellStyle name="Millares 4 4 3 4" xfId="1791"/>
    <cellStyle name="Millares 4 4 4" xfId="373"/>
    <cellStyle name="Millares 4 4 4 2" xfId="865"/>
    <cellStyle name="Millares 4 4 4 3" xfId="1357"/>
    <cellStyle name="Millares 4 4 4 4" xfId="1955"/>
    <cellStyle name="Millares 4 4 5" xfId="537"/>
    <cellStyle name="Millares 4 4 6" xfId="1029"/>
    <cellStyle name="Millares 4 4 7" xfId="1627"/>
    <cellStyle name="Millares 4 5" xfId="61"/>
    <cellStyle name="Millares 4 5 2" xfId="135"/>
    <cellStyle name="Millares 4 5 2 2" xfId="299"/>
    <cellStyle name="Millares 4 5 2 2 2" xfId="793"/>
    <cellStyle name="Millares 4 5 2 2 3" xfId="1285"/>
    <cellStyle name="Millares 4 5 2 2 4" xfId="1883"/>
    <cellStyle name="Millares 4 5 2 3" xfId="465"/>
    <cellStyle name="Millares 4 5 2 3 2" xfId="957"/>
    <cellStyle name="Millares 4 5 2 3 3" xfId="1449"/>
    <cellStyle name="Millares 4 5 2 3 4" xfId="2047"/>
    <cellStyle name="Millares 4 5 2 4" xfId="629"/>
    <cellStyle name="Millares 4 5 2 5" xfId="1121"/>
    <cellStyle name="Millares 4 5 2 6" xfId="1719"/>
    <cellStyle name="Millares 4 5 3" xfId="226"/>
    <cellStyle name="Millares 4 5 3 2" xfId="720"/>
    <cellStyle name="Millares 4 5 3 3" xfId="1212"/>
    <cellStyle name="Millares 4 5 3 4" xfId="1810"/>
    <cellStyle name="Millares 4 5 4" xfId="392"/>
    <cellStyle name="Millares 4 5 4 2" xfId="884"/>
    <cellStyle name="Millares 4 5 4 3" xfId="1376"/>
    <cellStyle name="Millares 4 5 4 4" xfId="1974"/>
    <cellStyle name="Millares 4 5 5" xfId="556"/>
    <cellStyle name="Millares 4 5 6" xfId="1048"/>
    <cellStyle name="Millares 4 5 7" xfId="1646"/>
    <cellStyle name="Millares 4 6" xfId="79"/>
    <cellStyle name="Millares 4 6 2" xfId="153"/>
    <cellStyle name="Millares 4 6 2 2" xfId="317"/>
    <cellStyle name="Millares 4 6 2 2 2" xfId="811"/>
    <cellStyle name="Millares 4 6 2 2 3" xfId="1303"/>
    <cellStyle name="Millares 4 6 2 2 4" xfId="1901"/>
    <cellStyle name="Millares 4 6 2 3" xfId="483"/>
    <cellStyle name="Millares 4 6 2 3 2" xfId="975"/>
    <cellStyle name="Millares 4 6 2 3 3" xfId="1467"/>
    <cellStyle name="Millares 4 6 2 3 4" xfId="2065"/>
    <cellStyle name="Millares 4 6 2 4" xfId="647"/>
    <cellStyle name="Millares 4 6 2 5" xfId="1139"/>
    <cellStyle name="Millares 4 6 2 6" xfId="1737"/>
    <cellStyle name="Millares 4 6 3" xfId="244"/>
    <cellStyle name="Millares 4 6 3 2" xfId="738"/>
    <cellStyle name="Millares 4 6 3 3" xfId="1230"/>
    <cellStyle name="Millares 4 6 3 4" xfId="1828"/>
    <cellStyle name="Millares 4 6 4" xfId="410"/>
    <cellStyle name="Millares 4 6 4 2" xfId="902"/>
    <cellStyle name="Millares 4 6 4 3" xfId="1394"/>
    <cellStyle name="Millares 4 6 4 4" xfId="1992"/>
    <cellStyle name="Millares 4 6 5" xfId="574"/>
    <cellStyle name="Millares 4 6 6" xfId="1066"/>
    <cellStyle name="Millares 4 6 7" xfId="1664"/>
    <cellStyle name="Millares 4 7" xfId="98"/>
    <cellStyle name="Millares 4 7 2" xfId="262"/>
    <cellStyle name="Millares 4 7 2 2" xfId="756"/>
    <cellStyle name="Millares 4 7 2 3" xfId="1248"/>
    <cellStyle name="Millares 4 7 2 4" xfId="1846"/>
    <cellStyle name="Millares 4 7 3" xfId="428"/>
    <cellStyle name="Millares 4 7 3 2" xfId="920"/>
    <cellStyle name="Millares 4 7 3 3" xfId="1412"/>
    <cellStyle name="Millares 4 7 3 4" xfId="2010"/>
    <cellStyle name="Millares 4 7 4" xfId="592"/>
    <cellStyle name="Millares 4 7 5" xfId="1084"/>
    <cellStyle name="Millares 4 7 6" xfId="1682"/>
    <cellStyle name="Millares 4 8" xfId="171"/>
    <cellStyle name="Millares 4 8 2" xfId="335"/>
    <cellStyle name="Millares 4 8 2 2" xfId="829"/>
    <cellStyle name="Millares 4 8 2 3" xfId="1321"/>
    <cellStyle name="Millares 4 8 2 4" xfId="1919"/>
    <cellStyle name="Millares 4 8 3" xfId="501"/>
    <cellStyle name="Millares 4 8 3 2" xfId="993"/>
    <cellStyle name="Millares 4 8 3 3" xfId="1485"/>
    <cellStyle name="Millares 4 8 3 4" xfId="2083"/>
    <cellStyle name="Millares 4 8 4" xfId="665"/>
    <cellStyle name="Millares 4 8 5" xfId="1157"/>
    <cellStyle name="Millares 4 8 6" xfId="1755"/>
    <cellStyle name="Millares 4 9" xfId="189"/>
    <cellStyle name="Millares 4 9 2" xfId="683"/>
    <cellStyle name="Millares 4 9 3" xfId="1175"/>
    <cellStyle name="Millares 4 9 4" xfId="1773"/>
    <cellStyle name="Millares 5" xfId="21"/>
    <cellStyle name="Millares 5 10" xfId="521"/>
    <cellStyle name="Millares 5 11" xfId="1013"/>
    <cellStyle name="Millares 5 12" xfId="1528"/>
    <cellStyle name="Millares 5 13" xfId="1611"/>
    <cellStyle name="Millares 5 2" xfId="34"/>
    <cellStyle name="Millares 5 2 10" xfId="1021"/>
    <cellStyle name="Millares 5 2 11" xfId="1568"/>
    <cellStyle name="Millares 5 2 12" xfId="1619"/>
    <cellStyle name="Millares 5 2 2" xfId="52"/>
    <cellStyle name="Millares 5 2 2 2" xfId="126"/>
    <cellStyle name="Millares 5 2 2 2 2" xfId="290"/>
    <cellStyle name="Millares 5 2 2 2 2 2" xfId="784"/>
    <cellStyle name="Millares 5 2 2 2 2 3" xfId="1276"/>
    <cellStyle name="Millares 5 2 2 2 2 4" xfId="1874"/>
    <cellStyle name="Millares 5 2 2 2 3" xfId="456"/>
    <cellStyle name="Millares 5 2 2 2 3 2" xfId="948"/>
    <cellStyle name="Millares 5 2 2 2 3 3" xfId="1440"/>
    <cellStyle name="Millares 5 2 2 2 3 4" xfId="2038"/>
    <cellStyle name="Millares 5 2 2 2 4" xfId="620"/>
    <cellStyle name="Millares 5 2 2 2 5" xfId="1112"/>
    <cellStyle name="Millares 5 2 2 2 6" xfId="1710"/>
    <cellStyle name="Millares 5 2 2 3" xfId="217"/>
    <cellStyle name="Millares 5 2 2 3 2" xfId="711"/>
    <cellStyle name="Millares 5 2 2 3 3" xfId="1203"/>
    <cellStyle name="Millares 5 2 2 3 4" xfId="1801"/>
    <cellStyle name="Millares 5 2 2 4" xfId="383"/>
    <cellStyle name="Millares 5 2 2 4 2" xfId="875"/>
    <cellStyle name="Millares 5 2 2 4 3" xfId="1367"/>
    <cellStyle name="Millares 5 2 2 4 4" xfId="1965"/>
    <cellStyle name="Millares 5 2 2 5" xfId="547"/>
    <cellStyle name="Millares 5 2 2 6" xfId="1039"/>
    <cellStyle name="Millares 5 2 2 7" xfId="1637"/>
    <cellStyle name="Millares 5 2 3" xfId="71"/>
    <cellStyle name="Millares 5 2 3 2" xfId="145"/>
    <cellStyle name="Millares 5 2 3 2 2" xfId="309"/>
    <cellStyle name="Millares 5 2 3 2 2 2" xfId="803"/>
    <cellStyle name="Millares 5 2 3 2 2 3" xfId="1295"/>
    <cellStyle name="Millares 5 2 3 2 2 4" xfId="1893"/>
    <cellStyle name="Millares 5 2 3 2 3" xfId="475"/>
    <cellStyle name="Millares 5 2 3 2 3 2" xfId="967"/>
    <cellStyle name="Millares 5 2 3 2 3 3" xfId="1459"/>
    <cellStyle name="Millares 5 2 3 2 3 4" xfId="2057"/>
    <cellStyle name="Millares 5 2 3 2 4" xfId="639"/>
    <cellStyle name="Millares 5 2 3 2 5" xfId="1131"/>
    <cellStyle name="Millares 5 2 3 2 6" xfId="1729"/>
    <cellStyle name="Millares 5 2 3 3" xfId="236"/>
    <cellStyle name="Millares 5 2 3 3 2" xfId="730"/>
    <cellStyle name="Millares 5 2 3 3 3" xfId="1222"/>
    <cellStyle name="Millares 5 2 3 3 4" xfId="1820"/>
    <cellStyle name="Millares 5 2 3 4" xfId="402"/>
    <cellStyle name="Millares 5 2 3 4 2" xfId="894"/>
    <cellStyle name="Millares 5 2 3 4 3" xfId="1386"/>
    <cellStyle name="Millares 5 2 3 4 4" xfId="1984"/>
    <cellStyle name="Millares 5 2 3 5" xfId="566"/>
    <cellStyle name="Millares 5 2 3 6" xfId="1058"/>
    <cellStyle name="Millares 5 2 3 7" xfId="1656"/>
    <cellStyle name="Millares 5 2 4" xfId="89"/>
    <cellStyle name="Millares 5 2 4 2" xfId="163"/>
    <cellStyle name="Millares 5 2 4 2 2" xfId="327"/>
    <cellStyle name="Millares 5 2 4 2 2 2" xfId="821"/>
    <cellStyle name="Millares 5 2 4 2 2 3" xfId="1313"/>
    <cellStyle name="Millares 5 2 4 2 2 4" xfId="1911"/>
    <cellStyle name="Millares 5 2 4 2 3" xfId="493"/>
    <cellStyle name="Millares 5 2 4 2 3 2" xfId="985"/>
    <cellStyle name="Millares 5 2 4 2 3 3" xfId="1477"/>
    <cellStyle name="Millares 5 2 4 2 3 4" xfId="2075"/>
    <cellStyle name="Millares 5 2 4 2 4" xfId="657"/>
    <cellStyle name="Millares 5 2 4 2 5" xfId="1149"/>
    <cellStyle name="Millares 5 2 4 2 6" xfId="1747"/>
    <cellStyle name="Millares 5 2 4 3" xfId="254"/>
    <cellStyle name="Millares 5 2 4 3 2" xfId="748"/>
    <cellStyle name="Millares 5 2 4 3 3" xfId="1240"/>
    <cellStyle name="Millares 5 2 4 3 4" xfId="1838"/>
    <cellStyle name="Millares 5 2 4 4" xfId="420"/>
    <cellStyle name="Millares 5 2 4 4 2" xfId="912"/>
    <cellStyle name="Millares 5 2 4 4 3" xfId="1404"/>
    <cellStyle name="Millares 5 2 4 4 4" xfId="2002"/>
    <cellStyle name="Millares 5 2 4 5" xfId="584"/>
    <cellStyle name="Millares 5 2 4 6" xfId="1076"/>
    <cellStyle name="Millares 5 2 4 7" xfId="1674"/>
    <cellStyle name="Millares 5 2 5" xfId="108"/>
    <cellStyle name="Millares 5 2 5 2" xfId="272"/>
    <cellStyle name="Millares 5 2 5 2 2" xfId="766"/>
    <cellStyle name="Millares 5 2 5 2 3" xfId="1258"/>
    <cellStyle name="Millares 5 2 5 2 4" xfId="1856"/>
    <cellStyle name="Millares 5 2 5 3" xfId="438"/>
    <cellStyle name="Millares 5 2 5 3 2" xfId="930"/>
    <cellStyle name="Millares 5 2 5 3 3" xfId="1422"/>
    <cellStyle name="Millares 5 2 5 3 4" xfId="2020"/>
    <cellStyle name="Millares 5 2 5 4" xfId="602"/>
    <cellStyle name="Millares 5 2 5 5" xfId="1094"/>
    <cellStyle name="Millares 5 2 5 6" xfId="1692"/>
    <cellStyle name="Millares 5 2 6" xfId="181"/>
    <cellStyle name="Millares 5 2 6 2" xfId="345"/>
    <cellStyle name="Millares 5 2 6 2 2" xfId="839"/>
    <cellStyle name="Millares 5 2 6 2 3" xfId="1331"/>
    <cellStyle name="Millares 5 2 6 2 4" xfId="1929"/>
    <cellStyle name="Millares 5 2 6 3" xfId="511"/>
    <cellStyle name="Millares 5 2 6 3 2" xfId="1003"/>
    <cellStyle name="Millares 5 2 6 3 3" xfId="1495"/>
    <cellStyle name="Millares 5 2 6 3 4" xfId="2093"/>
    <cellStyle name="Millares 5 2 6 4" xfId="675"/>
    <cellStyle name="Millares 5 2 6 5" xfId="1167"/>
    <cellStyle name="Millares 5 2 6 6" xfId="1765"/>
    <cellStyle name="Millares 5 2 7" xfId="199"/>
    <cellStyle name="Millares 5 2 7 2" xfId="693"/>
    <cellStyle name="Millares 5 2 7 3" xfId="1185"/>
    <cellStyle name="Millares 5 2 7 4" xfId="1783"/>
    <cellStyle name="Millares 5 2 8" xfId="365"/>
    <cellStyle name="Millares 5 2 8 2" xfId="857"/>
    <cellStyle name="Millares 5 2 8 3" xfId="1349"/>
    <cellStyle name="Millares 5 2 8 4" xfId="1947"/>
    <cellStyle name="Millares 5 2 9" xfId="529"/>
    <cellStyle name="Millares 5 3" xfId="44"/>
    <cellStyle name="Millares 5 3 2" xfId="118"/>
    <cellStyle name="Millares 5 3 2 2" xfId="282"/>
    <cellStyle name="Millares 5 3 2 2 2" xfId="776"/>
    <cellStyle name="Millares 5 3 2 2 3" xfId="1268"/>
    <cellStyle name="Millares 5 3 2 2 4" xfId="1866"/>
    <cellStyle name="Millares 5 3 2 3" xfId="448"/>
    <cellStyle name="Millares 5 3 2 3 2" xfId="940"/>
    <cellStyle name="Millares 5 3 2 3 3" xfId="1432"/>
    <cellStyle name="Millares 5 3 2 3 4" xfId="2030"/>
    <cellStyle name="Millares 5 3 2 4" xfId="612"/>
    <cellStyle name="Millares 5 3 2 5" xfId="1104"/>
    <cellStyle name="Millares 5 3 2 6" xfId="1702"/>
    <cellStyle name="Millares 5 3 3" xfId="209"/>
    <cellStyle name="Millares 5 3 3 2" xfId="703"/>
    <cellStyle name="Millares 5 3 3 3" xfId="1195"/>
    <cellStyle name="Millares 5 3 3 4" xfId="1793"/>
    <cellStyle name="Millares 5 3 4" xfId="375"/>
    <cellStyle name="Millares 5 3 4 2" xfId="867"/>
    <cellStyle name="Millares 5 3 4 3" xfId="1359"/>
    <cellStyle name="Millares 5 3 4 4" xfId="1957"/>
    <cellStyle name="Millares 5 3 5" xfId="539"/>
    <cellStyle name="Millares 5 3 6" xfId="1031"/>
    <cellStyle name="Millares 5 3 7" xfId="1629"/>
    <cellStyle name="Millares 5 4" xfId="63"/>
    <cellStyle name="Millares 5 4 2" xfId="137"/>
    <cellStyle name="Millares 5 4 2 2" xfId="301"/>
    <cellStyle name="Millares 5 4 2 2 2" xfId="795"/>
    <cellStyle name="Millares 5 4 2 2 3" xfId="1287"/>
    <cellStyle name="Millares 5 4 2 2 4" xfId="1885"/>
    <cellStyle name="Millares 5 4 2 3" xfId="467"/>
    <cellStyle name="Millares 5 4 2 3 2" xfId="959"/>
    <cellStyle name="Millares 5 4 2 3 3" xfId="1451"/>
    <cellStyle name="Millares 5 4 2 3 4" xfId="2049"/>
    <cellStyle name="Millares 5 4 2 4" xfId="631"/>
    <cellStyle name="Millares 5 4 2 5" xfId="1123"/>
    <cellStyle name="Millares 5 4 2 6" xfId="1721"/>
    <cellStyle name="Millares 5 4 3" xfId="228"/>
    <cellStyle name="Millares 5 4 3 2" xfId="722"/>
    <cellStyle name="Millares 5 4 3 3" xfId="1214"/>
    <cellStyle name="Millares 5 4 3 4" xfId="1812"/>
    <cellStyle name="Millares 5 4 4" xfId="394"/>
    <cellStyle name="Millares 5 4 4 2" xfId="886"/>
    <cellStyle name="Millares 5 4 4 3" xfId="1378"/>
    <cellStyle name="Millares 5 4 4 4" xfId="1976"/>
    <cellStyle name="Millares 5 4 5" xfId="558"/>
    <cellStyle name="Millares 5 4 6" xfId="1050"/>
    <cellStyle name="Millares 5 4 7" xfId="1648"/>
    <cellStyle name="Millares 5 5" xfId="81"/>
    <cellStyle name="Millares 5 5 2" xfId="155"/>
    <cellStyle name="Millares 5 5 2 2" xfId="319"/>
    <cellStyle name="Millares 5 5 2 2 2" xfId="813"/>
    <cellStyle name="Millares 5 5 2 2 3" xfId="1305"/>
    <cellStyle name="Millares 5 5 2 2 4" xfId="1903"/>
    <cellStyle name="Millares 5 5 2 3" xfId="485"/>
    <cellStyle name="Millares 5 5 2 3 2" xfId="977"/>
    <cellStyle name="Millares 5 5 2 3 3" xfId="1469"/>
    <cellStyle name="Millares 5 5 2 3 4" xfId="2067"/>
    <cellStyle name="Millares 5 5 2 4" xfId="649"/>
    <cellStyle name="Millares 5 5 2 5" xfId="1141"/>
    <cellStyle name="Millares 5 5 2 6" xfId="1739"/>
    <cellStyle name="Millares 5 5 3" xfId="246"/>
    <cellStyle name="Millares 5 5 3 2" xfId="740"/>
    <cellStyle name="Millares 5 5 3 3" xfId="1232"/>
    <cellStyle name="Millares 5 5 3 4" xfId="1830"/>
    <cellStyle name="Millares 5 5 4" xfId="412"/>
    <cellStyle name="Millares 5 5 4 2" xfId="904"/>
    <cellStyle name="Millares 5 5 4 3" xfId="1396"/>
    <cellStyle name="Millares 5 5 4 4" xfId="1994"/>
    <cellStyle name="Millares 5 5 5" xfId="576"/>
    <cellStyle name="Millares 5 5 6" xfId="1068"/>
    <cellStyle name="Millares 5 5 7" xfId="1666"/>
    <cellStyle name="Millares 5 6" xfId="100"/>
    <cellStyle name="Millares 5 6 2" xfId="264"/>
    <cellStyle name="Millares 5 6 2 2" xfId="758"/>
    <cellStyle name="Millares 5 6 2 3" xfId="1250"/>
    <cellStyle name="Millares 5 6 2 4" xfId="1848"/>
    <cellStyle name="Millares 5 6 3" xfId="430"/>
    <cellStyle name="Millares 5 6 3 2" xfId="922"/>
    <cellStyle name="Millares 5 6 3 3" xfId="1414"/>
    <cellStyle name="Millares 5 6 3 4" xfId="2012"/>
    <cellStyle name="Millares 5 6 4" xfId="594"/>
    <cellStyle name="Millares 5 6 5" xfId="1086"/>
    <cellStyle name="Millares 5 6 6" xfId="1684"/>
    <cellStyle name="Millares 5 7" xfId="173"/>
    <cellStyle name="Millares 5 7 2" xfId="337"/>
    <cellStyle name="Millares 5 7 2 2" xfId="831"/>
    <cellStyle name="Millares 5 7 2 3" xfId="1323"/>
    <cellStyle name="Millares 5 7 2 4" xfId="1921"/>
    <cellStyle name="Millares 5 7 3" xfId="503"/>
    <cellStyle name="Millares 5 7 3 2" xfId="995"/>
    <cellStyle name="Millares 5 7 3 3" xfId="1487"/>
    <cellStyle name="Millares 5 7 3 4" xfId="2085"/>
    <cellStyle name="Millares 5 7 4" xfId="667"/>
    <cellStyle name="Millares 5 7 5" xfId="1159"/>
    <cellStyle name="Millares 5 7 6" xfId="1757"/>
    <cellStyle name="Millares 5 8" xfId="191"/>
    <cellStyle name="Millares 5 8 2" xfId="685"/>
    <cellStyle name="Millares 5 8 3" xfId="1177"/>
    <cellStyle name="Millares 5 8 4" xfId="1775"/>
    <cellStyle name="Millares 5 9" xfId="357"/>
    <cellStyle name="Millares 5 9 2" xfId="849"/>
    <cellStyle name="Millares 5 9 3" xfId="1341"/>
    <cellStyle name="Millares 5 9 4" xfId="1939"/>
    <cellStyle name="Millares 6" xfId="26"/>
    <cellStyle name="Millares 6 10" xfId="524"/>
    <cellStyle name="Millares 6 11" xfId="1016"/>
    <cellStyle name="Millares 6 12" xfId="1532"/>
    <cellStyle name="Millares 6 13" xfId="1614"/>
    <cellStyle name="Millares 6 2" xfId="35"/>
    <cellStyle name="Millares 6 2 10" xfId="1022"/>
    <cellStyle name="Millares 6 2 11" xfId="1572"/>
    <cellStyle name="Millares 6 2 12" xfId="1620"/>
    <cellStyle name="Millares 6 2 2" xfId="53"/>
    <cellStyle name="Millares 6 2 2 2" xfId="127"/>
    <cellStyle name="Millares 6 2 2 2 2" xfId="291"/>
    <cellStyle name="Millares 6 2 2 2 2 2" xfId="785"/>
    <cellStyle name="Millares 6 2 2 2 2 3" xfId="1277"/>
    <cellStyle name="Millares 6 2 2 2 2 4" xfId="1875"/>
    <cellStyle name="Millares 6 2 2 2 3" xfId="457"/>
    <cellStyle name="Millares 6 2 2 2 3 2" xfId="949"/>
    <cellStyle name="Millares 6 2 2 2 3 3" xfId="1441"/>
    <cellStyle name="Millares 6 2 2 2 3 4" xfId="2039"/>
    <cellStyle name="Millares 6 2 2 2 4" xfId="621"/>
    <cellStyle name="Millares 6 2 2 2 5" xfId="1113"/>
    <cellStyle name="Millares 6 2 2 2 6" xfId="1711"/>
    <cellStyle name="Millares 6 2 2 3" xfId="218"/>
    <cellStyle name="Millares 6 2 2 3 2" xfId="712"/>
    <cellStyle name="Millares 6 2 2 3 3" xfId="1204"/>
    <cellStyle name="Millares 6 2 2 3 4" xfId="1802"/>
    <cellStyle name="Millares 6 2 2 4" xfId="384"/>
    <cellStyle name="Millares 6 2 2 4 2" xfId="876"/>
    <cellStyle name="Millares 6 2 2 4 3" xfId="1368"/>
    <cellStyle name="Millares 6 2 2 4 4" xfId="1966"/>
    <cellStyle name="Millares 6 2 2 5" xfId="548"/>
    <cellStyle name="Millares 6 2 2 6" xfId="1040"/>
    <cellStyle name="Millares 6 2 2 7" xfId="1638"/>
    <cellStyle name="Millares 6 2 3" xfId="72"/>
    <cellStyle name="Millares 6 2 3 2" xfId="146"/>
    <cellStyle name="Millares 6 2 3 2 2" xfId="310"/>
    <cellStyle name="Millares 6 2 3 2 2 2" xfId="804"/>
    <cellStyle name="Millares 6 2 3 2 2 3" xfId="1296"/>
    <cellStyle name="Millares 6 2 3 2 2 4" xfId="1894"/>
    <cellStyle name="Millares 6 2 3 2 3" xfId="476"/>
    <cellStyle name="Millares 6 2 3 2 3 2" xfId="968"/>
    <cellStyle name="Millares 6 2 3 2 3 3" xfId="1460"/>
    <cellStyle name="Millares 6 2 3 2 3 4" xfId="2058"/>
    <cellStyle name="Millares 6 2 3 2 4" xfId="640"/>
    <cellStyle name="Millares 6 2 3 2 5" xfId="1132"/>
    <cellStyle name="Millares 6 2 3 2 6" xfId="1730"/>
    <cellStyle name="Millares 6 2 3 3" xfId="237"/>
    <cellStyle name="Millares 6 2 3 3 2" xfId="731"/>
    <cellStyle name="Millares 6 2 3 3 3" xfId="1223"/>
    <cellStyle name="Millares 6 2 3 3 4" xfId="1821"/>
    <cellStyle name="Millares 6 2 3 4" xfId="403"/>
    <cellStyle name="Millares 6 2 3 4 2" xfId="895"/>
    <cellStyle name="Millares 6 2 3 4 3" xfId="1387"/>
    <cellStyle name="Millares 6 2 3 4 4" xfId="1985"/>
    <cellStyle name="Millares 6 2 3 5" xfId="567"/>
    <cellStyle name="Millares 6 2 3 6" xfId="1059"/>
    <cellStyle name="Millares 6 2 3 7" xfId="1657"/>
    <cellStyle name="Millares 6 2 4" xfId="90"/>
    <cellStyle name="Millares 6 2 4 2" xfId="164"/>
    <cellStyle name="Millares 6 2 4 2 2" xfId="328"/>
    <cellStyle name="Millares 6 2 4 2 2 2" xfId="822"/>
    <cellStyle name="Millares 6 2 4 2 2 3" xfId="1314"/>
    <cellStyle name="Millares 6 2 4 2 2 4" xfId="1912"/>
    <cellStyle name="Millares 6 2 4 2 3" xfId="494"/>
    <cellStyle name="Millares 6 2 4 2 3 2" xfId="986"/>
    <cellStyle name="Millares 6 2 4 2 3 3" xfId="1478"/>
    <cellStyle name="Millares 6 2 4 2 3 4" xfId="2076"/>
    <cellStyle name="Millares 6 2 4 2 4" xfId="658"/>
    <cellStyle name="Millares 6 2 4 2 5" xfId="1150"/>
    <cellStyle name="Millares 6 2 4 2 6" xfId="1748"/>
    <cellStyle name="Millares 6 2 4 3" xfId="255"/>
    <cellStyle name="Millares 6 2 4 3 2" xfId="749"/>
    <cellStyle name="Millares 6 2 4 3 3" xfId="1241"/>
    <cellStyle name="Millares 6 2 4 3 4" xfId="1839"/>
    <cellStyle name="Millares 6 2 4 4" xfId="421"/>
    <cellStyle name="Millares 6 2 4 4 2" xfId="913"/>
    <cellStyle name="Millares 6 2 4 4 3" xfId="1405"/>
    <cellStyle name="Millares 6 2 4 4 4" xfId="2003"/>
    <cellStyle name="Millares 6 2 4 5" xfId="585"/>
    <cellStyle name="Millares 6 2 4 6" xfId="1077"/>
    <cellStyle name="Millares 6 2 4 7" xfId="1675"/>
    <cellStyle name="Millares 6 2 5" xfId="109"/>
    <cellStyle name="Millares 6 2 5 2" xfId="273"/>
    <cellStyle name="Millares 6 2 5 2 2" xfId="767"/>
    <cellStyle name="Millares 6 2 5 2 3" xfId="1259"/>
    <cellStyle name="Millares 6 2 5 2 4" xfId="1857"/>
    <cellStyle name="Millares 6 2 5 3" xfId="439"/>
    <cellStyle name="Millares 6 2 5 3 2" xfId="931"/>
    <cellStyle name="Millares 6 2 5 3 3" xfId="1423"/>
    <cellStyle name="Millares 6 2 5 3 4" xfId="2021"/>
    <cellStyle name="Millares 6 2 5 4" xfId="603"/>
    <cellStyle name="Millares 6 2 5 5" xfId="1095"/>
    <cellStyle name="Millares 6 2 5 6" xfId="1693"/>
    <cellStyle name="Millares 6 2 6" xfId="182"/>
    <cellStyle name="Millares 6 2 6 2" xfId="346"/>
    <cellStyle name="Millares 6 2 6 2 2" xfId="840"/>
    <cellStyle name="Millares 6 2 6 2 3" xfId="1332"/>
    <cellStyle name="Millares 6 2 6 2 4" xfId="1930"/>
    <cellStyle name="Millares 6 2 6 3" xfId="512"/>
    <cellStyle name="Millares 6 2 6 3 2" xfId="1004"/>
    <cellStyle name="Millares 6 2 6 3 3" xfId="1496"/>
    <cellStyle name="Millares 6 2 6 3 4" xfId="2094"/>
    <cellStyle name="Millares 6 2 6 4" xfId="676"/>
    <cellStyle name="Millares 6 2 6 5" xfId="1168"/>
    <cellStyle name="Millares 6 2 6 6" xfId="1766"/>
    <cellStyle name="Millares 6 2 7" xfId="200"/>
    <cellStyle name="Millares 6 2 7 2" xfId="694"/>
    <cellStyle name="Millares 6 2 7 3" xfId="1186"/>
    <cellStyle name="Millares 6 2 7 4" xfId="1784"/>
    <cellStyle name="Millares 6 2 8" xfId="366"/>
    <cellStyle name="Millares 6 2 8 2" xfId="858"/>
    <cellStyle name="Millares 6 2 8 3" xfId="1350"/>
    <cellStyle name="Millares 6 2 8 4" xfId="1948"/>
    <cellStyle name="Millares 6 2 9" xfId="530"/>
    <cellStyle name="Millares 6 3" xfId="47"/>
    <cellStyle name="Millares 6 3 2" xfId="121"/>
    <cellStyle name="Millares 6 3 2 2" xfId="285"/>
    <cellStyle name="Millares 6 3 2 2 2" xfId="779"/>
    <cellStyle name="Millares 6 3 2 2 3" xfId="1271"/>
    <cellStyle name="Millares 6 3 2 2 4" xfId="1869"/>
    <cellStyle name="Millares 6 3 2 3" xfId="451"/>
    <cellStyle name="Millares 6 3 2 3 2" xfId="943"/>
    <cellStyle name="Millares 6 3 2 3 3" xfId="1435"/>
    <cellStyle name="Millares 6 3 2 3 4" xfId="2033"/>
    <cellStyle name="Millares 6 3 2 4" xfId="615"/>
    <cellStyle name="Millares 6 3 2 5" xfId="1107"/>
    <cellStyle name="Millares 6 3 2 6" xfId="1705"/>
    <cellStyle name="Millares 6 3 3" xfId="212"/>
    <cellStyle name="Millares 6 3 3 2" xfId="706"/>
    <cellStyle name="Millares 6 3 3 3" xfId="1198"/>
    <cellStyle name="Millares 6 3 3 4" xfId="1796"/>
    <cellStyle name="Millares 6 3 4" xfId="378"/>
    <cellStyle name="Millares 6 3 4 2" xfId="870"/>
    <cellStyle name="Millares 6 3 4 3" xfId="1362"/>
    <cellStyle name="Millares 6 3 4 4" xfId="1960"/>
    <cellStyle name="Millares 6 3 5" xfId="542"/>
    <cellStyle name="Millares 6 3 6" xfId="1034"/>
    <cellStyle name="Millares 6 3 7" xfId="1632"/>
    <cellStyle name="Millares 6 4" xfId="66"/>
    <cellStyle name="Millares 6 4 2" xfId="140"/>
    <cellStyle name="Millares 6 4 2 2" xfId="304"/>
    <cellStyle name="Millares 6 4 2 2 2" xfId="798"/>
    <cellStyle name="Millares 6 4 2 2 3" xfId="1290"/>
    <cellStyle name="Millares 6 4 2 2 4" xfId="1888"/>
    <cellStyle name="Millares 6 4 2 3" xfId="470"/>
    <cellStyle name="Millares 6 4 2 3 2" xfId="962"/>
    <cellStyle name="Millares 6 4 2 3 3" xfId="1454"/>
    <cellStyle name="Millares 6 4 2 3 4" xfId="2052"/>
    <cellStyle name="Millares 6 4 2 4" xfId="634"/>
    <cellStyle name="Millares 6 4 2 5" xfId="1126"/>
    <cellStyle name="Millares 6 4 2 6" xfId="1724"/>
    <cellStyle name="Millares 6 4 3" xfId="231"/>
    <cellStyle name="Millares 6 4 3 2" xfId="725"/>
    <cellStyle name="Millares 6 4 3 3" xfId="1217"/>
    <cellStyle name="Millares 6 4 3 4" xfId="1815"/>
    <cellStyle name="Millares 6 4 4" xfId="397"/>
    <cellStyle name="Millares 6 4 4 2" xfId="889"/>
    <cellStyle name="Millares 6 4 4 3" xfId="1381"/>
    <cellStyle name="Millares 6 4 4 4" xfId="1979"/>
    <cellStyle name="Millares 6 4 5" xfId="561"/>
    <cellStyle name="Millares 6 4 6" xfId="1053"/>
    <cellStyle name="Millares 6 4 7" xfId="1651"/>
    <cellStyle name="Millares 6 5" xfId="84"/>
    <cellStyle name="Millares 6 5 2" xfId="158"/>
    <cellStyle name="Millares 6 5 2 2" xfId="322"/>
    <cellStyle name="Millares 6 5 2 2 2" xfId="816"/>
    <cellStyle name="Millares 6 5 2 2 3" xfId="1308"/>
    <cellStyle name="Millares 6 5 2 2 4" xfId="1906"/>
    <cellStyle name="Millares 6 5 2 3" xfId="488"/>
    <cellStyle name="Millares 6 5 2 3 2" xfId="980"/>
    <cellStyle name="Millares 6 5 2 3 3" xfId="1472"/>
    <cellStyle name="Millares 6 5 2 3 4" xfId="2070"/>
    <cellStyle name="Millares 6 5 2 4" xfId="652"/>
    <cellStyle name="Millares 6 5 2 5" xfId="1144"/>
    <cellStyle name="Millares 6 5 2 6" xfId="1742"/>
    <cellStyle name="Millares 6 5 3" xfId="249"/>
    <cellStyle name="Millares 6 5 3 2" xfId="743"/>
    <cellStyle name="Millares 6 5 3 3" xfId="1235"/>
    <cellStyle name="Millares 6 5 3 4" xfId="1833"/>
    <cellStyle name="Millares 6 5 4" xfId="415"/>
    <cellStyle name="Millares 6 5 4 2" xfId="907"/>
    <cellStyle name="Millares 6 5 4 3" xfId="1399"/>
    <cellStyle name="Millares 6 5 4 4" xfId="1997"/>
    <cellStyle name="Millares 6 5 5" xfId="579"/>
    <cellStyle name="Millares 6 5 6" xfId="1071"/>
    <cellStyle name="Millares 6 5 7" xfId="1669"/>
    <cellStyle name="Millares 6 6" xfId="103"/>
    <cellStyle name="Millares 6 6 2" xfId="267"/>
    <cellStyle name="Millares 6 6 2 2" xfId="761"/>
    <cellStyle name="Millares 6 6 2 3" xfId="1253"/>
    <cellStyle name="Millares 6 6 2 4" xfId="1851"/>
    <cellStyle name="Millares 6 6 3" xfId="433"/>
    <cellStyle name="Millares 6 6 3 2" xfId="925"/>
    <cellStyle name="Millares 6 6 3 3" xfId="1417"/>
    <cellStyle name="Millares 6 6 3 4" xfId="2015"/>
    <cellStyle name="Millares 6 6 4" xfId="597"/>
    <cellStyle name="Millares 6 6 5" xfId="1089"/>
    <cellStyle name="Millares 6 6 6" xfId="1687"/>
    <cellStyle name="Millares 6 7" xfId="176"/>
    <cellStyle name="Millares 6 7 2" xfId="340"/>
    <cellStyle name="Millares 6 7 2 2" xfId="834"/>
    <cellStyle name="Millares 6 7 2 3" xfId="1326"/>
    <cellStyle name="Millares 6 7 2 4" xfId="1924"/>
    <cellStyle name="Millares 6 7 3" xfId="506"/>
    <cellStyle name="Millares 6 7 3 2" xfId="998"/>
    <cellStyle name="Millares 6 7 3 3" xfId="1490"/>
    <cellStyle name="Millares 6 7 3 4" xfId="2088"/>
    <cellStyle name="Millares 6 7 4" xfId="670"/>
    <cellStyle name="Millares 6 7 5" xfId="1162"/>
    <cellStyle name="Millares 6 7 6" xfId="1760"/>
    <cellStyle name="Millares 6 8" xfId="194"/>
    <cellStyle name="Millares 6 8 2" xfId="688"/>
    <cellStyle name="Millares 6 8 3" xfId="1180"/>
    <cellStyle name="Millares 6 8 4" xfId="1778"/>
    <cellStyle name="Millares 6 9" xfId="360"/>
    <cellStyle name="Millares 6 9 2" xfId="852"/>
    <cellStyle name="Millares 6 9 3" xfId="1344"/>
    <cellStyle name="Millares 6 9 4" xfId="1942"/>
    <cellStyle name="Millares 7" xfId="23"/>
    <cellStyle name="Millares 7 10" xfId="1014"/>
    <cellStyle name="Millares 7 11" xfId="1531"/>
    <cellStyle name="Millares 7 12" xfId="1612"/>
    <cellStyle name="Millares 7 2" xfId="45"/>
    <cellStyle name="Millares 7 2 2" xfId="119"/>
    <cellStyle name="Millares 7 2 2 2" xfId="283"/>
    <cellStyle name="Millares 7 2 2 2 2" xfId="777"/>
    <cellStyle name="Millares 7 2 2 2 3" xfId="1269"/>
    <cellStyle name="Millares 7 2 2 2 4" xfId="1867"/>
    <cellStyle name="Millares 7 2 2 3" xfId="449"/>
    <cellStyle name="Millares 7 2 2 3 2" xfId="941"/>
    <cellStyle name="Millares 7 2 2 3 3" xfId="1433"/>
    <cellStyle name="Millares 7 2 2 3 4" xfId="2031"/>
    <cellStyle name="Millares 7 2 2 4" xfId="613"/>
    <cellStyle name="Millares 7 2 2 5" xfId="1105"/>
    <cellStyle name="Millares 7 2 2 6" xfId="1703"/>
    <cellStyle name="Millares 7 2 3" xfId="210"/>
    <cellStyle name="Millares 7 2 3 2" xfId="704"/>
    <cellStyle name="Millares 7 2 3 3" xfId="1196"/>
    <cellStyle name="Millares 7 2 3 4" xfId="1794"/>
    <cellStyle name="Millares 7 2 4" xfId="376"/>
    <cellStyle name="Millares 7 2 4 2" xfId="868"/>
    <cellStyle name="Millares 7 2 4 3" xfId="1360"/>
    <cellStyle name="Millares 7 2 4 4" xfId="1958"/>
    <cellStyle name="Millares 7 2 5" xfId="540"/>
    <cellStyle name="Millares 7 2 6" xfId="1032"/>
    <cellStyle name="Millares 7 2 7" xfId="1571"/>
    <cellStyle name="Millares 7 2 8" xfId="1630"/>
    <cellStyle name="Millares 7 3" xfId="64"/>
    <cellStyle name="Millares 7 3 2" xfId="138"/>
    <cellStyle name="Millares 7 3 2 2" xfId="302"/>
    <cellStyle name="Millares 7 3 2 2 2" xfId="796"/>
    <cellStyle name="Millares 7 3 2 2 3" xfId="1288"/>
    <cellStyle name="Millares 7 3 2 2 4" xfId="1886"/>
    <cellStyle name="Millares 7 3 2 3" xfId="468"/>
    <cellStyle name="Millares 7 3 2 3 2" xfId="960"/>
    <cellStyle name="Millares 7 3 2 3 3" xfId="1452"/>
    <cellStyle name="Millares 7 3 2 3 4" xfId="2050"/>
    <cellStyle name="Millares 7 3 2 4" xfId="632"/>
    <cellStyle name="Millares 7 3 2 5" xfId="1124"/>
    <cellStyle name="Millares 7 3 2 6" xfId="1722"/>
    <cellStyle name="Millares 7 3 3" xfId="229"/>
    <cellStyle name="Millares 7 3 3 2" xfId="723"/>
    <cellStyle name="Millares 7 3 3 3" xfId="1215"/>
    <cellStyle name="Millares 7 3 3 4" xfId="1813"/>
    <cellStyle name="Millares 7 3 4" xfId="395"/>
    <cellStyle name="Millares 7 3 4 2" xfId="887"/>
    <cellStyle name="Millares 7 3 4 3" xfId="1379"/>
    <cellStyle name="Millares 7 3 4 4" xfId="1977"/>
    <cellStyle name="Millares 7 3 5" xfId="559"/>
    <cellStyle name="Millares 7 3 6" xfId="1051"/>
    <cellStyle name="Millares 7 3 7" xfId="1649"/>
    <cellStyle name="Millares 7 4" xfId="82"/>
    <cellStyle name="Millares 7 4 2" xfId="156"/>
    <cellStyle name="Millares 7 4 2 2" xfId="320"/>
    <cellStyle name="Millares 7 4 2 2 2" xfId="814"/>
    <cellStyle name="Millares 7 4 2 2 3" xfId="1306"/>
    <cellStyle name="Millares 7 4 2 2 4" xfId="1904"/>
    <cellStyle name="Millares 7 4 2 3" xfId="486"/>
    <cellStyle name="Millares 7 4 2 3 2" xfId="978"/>
    <cellStyle name="Millares 7 4 2 3 3" xfId="1470"/>
    <cellStyle name="Millares 7 4 2 3 4" xfId="2068"/>
    <cellStyle name="Millares 7 4 2 4" xfId="650"/>
    <cellStyle name="Millares 7 4 2 5" xfId="1142"/>
    <cellStyle name="Millares 7 4 2 6" xfId="1740"/>
    <cellStyle name="Millares 7 4 3" xfId="247"/>
    <cellStyle name="Millares 7 4 3 2" xfId="741"/>
    <cellStyle name="Millares 7 4 3 3" xfId="1233"/>
    <cellStyle name="Millares 7 4 3 4" xfId="1831"/>
    <cellStyle name="Millares 7 4 4" xfId="413"/>
    <cellStyle name="Millares 7 4 4 2" xfId="905"/>
    <cellStyle name="Millares 7 4 4 3" xfId="1397"/>
    <cellStyle name="Millares 7 4 4 4" xfId="1995"/>
    <cellStyle name="Millares 7 4 5" xfId="577"/>
    <cellStyle name="Millares 7 4 6" xfId="1069"/>
    <cellStyle name="Millares 7 4 7" xfId="1667"/>
    <cellStyle name="Millares 7 5" xfId="101"/>
    <cellStyle name="Millares 7 5 2" xfId="265"/>
    <cellStyle name="Millares 7 5 2 2" xfId="759"/>
    <cellStyle name="Millares 7 5 2 3" xfId="1251"/>
    <cellStyle name="Millares 7 5 2 4" xfId="1849"/>
    <cellStyle name="Millares 7 5 3" xfId="431"/>
    <cellStyle name="Millares 7 5 3 2" xfId="923"/>
    <cellStyle name="Millares 7 5 3 3" xfId="1415"/>
    <cellStyle name="Millares 7 5 3 4" xfId="2013"/>
    <cellStyle name="Millares 7 5 4" xfId="595"/>
    <cellStyle name="Millares 7 5 5" xfId="1087"/>
    <cellStyle name="Millares 7 5 6" xfId="1685"/>
    <cellStyle name="Millares 7 6" xfId="174"/>
    <cellStyle name="Millares 7 6 2" xfId="338"/>
    <cellStyle name="Millares 7 6 2 2" xfId="832"/>
    <cellStyle name="Millares 7 6 2 3" xfId="1324"/>
    <cellStyle name="Millares 7 6 2 4" xfId="1922"/>
    <cellStyle name="Millares 7 6 3" xfId="504"/>
    <cellStyle name="Millares 7 6 3 2" xfId="996"/>
    <cellStyle name="Millares 7 6 3 3" xfId="1488"/>
    <cellStyle name="Millares 7 6 3 4" xfId="2086"/>
    <cellStyle name="Millares 7 6 4" xfId="668"/>
    <cellStyle name="Millares 7 6 5" xfId="1160"/>
    <cellStyle name="Millares 7 6 6" xfId="1758"/>
    <cellStyle name="Millares 7 7" xfId="192"/>
    <cellStyle name="Millares 7 7 2" xfId="686"/>
    <cellStyle name="Millares 7 7 3" xfId="1178"/>
    <cellStyle name="Millares 7 7 4" xfId="1776"/>
    <cellStyle name="Millares 7 8" xfId="358"/>
    <cellStyle name="Millares 7 8 2" xfId="850"/>
    <cellStyle name="Millares 7 8 3" xfId="1342"/>
    <cellStyle name="Millares 7 8 4" xfId="1940"/>
    <cellStyle name="Millares 7 9" xfId="522"/>
    <cellStyle name="Millares 8" xfId="24"/>
    <cellStyle name="Millares 8 10" xfId="1015"/>
    <cellStyle name="Millares 8 11" xfId="1509"/>
    <cellStyle name="Millares 8 12" xfId="1613"/>
    <cellStyle name="Millares 8 2" xfId="46"/>
    <cellStyle name="Millares 8 2 2" xfId="120"/>
    <cellStyle name="Millares 8 2 2 2" xfId="284"/>
    <cellStyle name="Millares 8 2 2 2 2" xfId="778"/>
    <cellStyle name="Millares 8 2 2 2 3" xfId="1270"/>
    <cellStyle name="Millares 8 2 2 2 4" xfId="1868"/>
    <cellStyle name="Millares 8 2 2 3" xfId="450"/>
    <cellStyle name="Millares 8 2 2 3 2" xfId="942"/>
    <cellStyle name="Millares 8 2 2 3 3" xfId="1434"/>
    <cellStyle name="Millares 8 2 2 3 4" xfId="2032"/>
    <cellStyle name="Millares 8 2 2 4" xfId="614"/>
    <cellStyle name="Millares 8 2 2 5" xfId="1106"/>
    <cellStyle name="Millares 8 2 2 6" xfId="1704"/>
    <cellStyle name="Millares 8 2 3" xfId="211"/>
    <cellStyle name="Millares 8 2 3 2" xfId="705"/>
    <cellStyle name="Millares 8 2 3 3" xfId="1197"/>
    <cellStyle name="Millares 8 2 3 4" xfId="1795"/>
    <cellStyle name="Millares 8 2 4" xfId="377"/>
    <cellStyle name="Millares 8 2 4 2" xfId="869"/>
    <cellStyle name="Millares 8 2 4 3" xfId="1361"/>
    <cellStyle name="Millares 8 2 4 4" xfId="1959"/>
    <cellStyle name="Millares 8 2 5" xfId="541"/>
    <cellStyle name="Millares 8 2 6" xfId="1033"/>
    <cellStyle name="Millares 8 2 7" xfId="1558"/>
    <cellStyle name="Millares 8 2 8" xfId="1631"/>
    <cellStyle name="Millares 8 3" xfId="65"/>
    <cellStyle name="Millares 8 3 2" xfId="139"/>
    <cellStyle name="Millares 8 3 2 2" xfId="303"/>
    <cellStyle name="Millares 8 3 2 2 2" xfId="797"/>
    <cellStyle name="Millares 8 3 2 2 3" xfId="1289"/>
    <cellStyle name="Millares 8 3 2 2 4" xfId="1887"/>
    <cellStyle name="Millares 8 3 2 3" xfId="469"/>
    <cellStyle name="Millares 8 3 2 3 2" xfId="961"/>
    <cellStyle name="Millares 8 3 2 3 3" xfId="1453"/>
    <cellStyle name="Millares 8 3 2 3 4" xfId="2051"/>
    <cellStyle name="Millares 8 3 2 4" xfId="633"/>
    <cellStyle name="Millares 8 3 2 5" xfId="1125"/>
    <cellStyle name="Millares 8 3 2 6" xfId="1723"/>
    <cellStyle name="Millares 8 3 3" xfId="230"/>
    <cellStyle name="Millares 8 3 3 2" xfId="724"/>
    <cellStyle name="Millares 8 3 3 3" xfId="1216"/>
    <cellStyle name="Millares 8 3 3 4" xfId="1814"/>
    <cellStyle name="Millares 8 3 4" xfId="396"/>
    <cellStyle name="Millares 8 3 4 2" xfId="888"/>
    <cellStyle name="Millares 8 3 4 3" xfId="1380"/>
    <cellStyle name="Millares 8 3 4 4" xfId="1978"/>
    <cellStyle name="Millares 8 3 5" xfId="560"/>
    <cellStyle name="Millares 8 3 6" xfId="1052"/>
    <cellStyle name="Millares 8 3 7" xfId="1650"/>
    <cellStyle name="Millares 8 4" xfId="83"/>
    <cellStyle name="Millares 8 4 2" xfId="157"/>
    <cellStyle name="Millares 8 4 2 2" xfId="321"/>
    <cellStyle name="Millares 8 4 2 2 2" xfId="815"/>
    <cellStyle name="Millares 8 4 2 2 3" xfId="1307"/>
    <cellStyle name="Millares 8 4 2 2 4" xfId="1905"/>
    <cellStyle name="Millares 8 4 2 3" xfId="487"/>
    <cellStyle name="Millares 8 4 2 3 2" xfId="979"/>
    <cellStyle name="Millares 8 4 2 3 3" xfId="1471"/>
    <cellStyle name="Millares 8 4 2 3 4" xfId="2069"/>
    <cellStyle name="Millares 8 4 2 4" xfId="651"/>
    <cellStyle name="Millares 8 4 2 5" xfId="1143"/>
    <cellStyle name="Millares 8 4 2 6" xfId="1741"/>
    <cellStyle name="Millares 8 4 3" xfId="248"/>
    <cellStyle name="Millares 8 4 3 2" xfId="742"/>
    <cellStyle name="Millares 8 4 3 3" xfId="1234"/>
    <cellStyle name="Millares 8 4 3 4" xfId="1832"/>
    <cellStyle name="Millares 8 4 4" xfId="414"/>
    <cellStyle name="Millares 8 4 4 2" xfId="906"/>
    <cellStyle name="Millares 8 4 4 3" xfId="1398"/>
    <cellStyle name="Millares 8 4 4 4" xfId="1996"/>
    <cellStyle name="Millares 8 4 5" xfId="578"/>
    <cellStyle name="Millares 8 4 6" xfId="1070"/>
    <cellStyle name="Millares 8 4 7" xfId="1668"/>
    <cellStyle name="Millares 8 5" xfId="102"/>
    <cellStyle name="Millares 8 5 2" xfId="266"/>
    <cellStyle name="Millares 8 5 2 2" xfId="760"/>
    <cellStyle name="Millares 8 5 2 3" xfId="1252"/>
    <cellStyle name="Millares 8 5 2 4" xfId="1850"/>
    <cellStyle name="Millares 8 5 3" xfId="432"/>
    <cellStyle name="Millares 8 5 3 2" xfId="924"/>
    <cellStyle name="Millares 8 5 3 3" xfId="1416"/>
    <cellStyle name="Millares 8 5 3 4" xfId="2014"/>
    <cellStyle name="Millares 8 5 4" xfId="596"/>
    <cellStyle name="Millares 8 5 5" xfId="1088"/>
    <cellStyle name="Millares 8 5 6" xfId="1686"/>
    <cellStyle name="Millares 8 6" xfId="175"/>
    <cellStyle name="Millares 8 6 2" xfId="339"/>
    <cellStyle name="Millares 8 6 2 2" xfId="833"/>
    <cellStyle name="Millares 8 6 2 3" xfId="1325"/>
    <cellStyle name="Millares 8 6 2 4" xfId="1923"/>
    <cellStyle name="Millares 8 6 3" xfId="505"/>
    <cellStyle name="Millares 8 6 3 2" xfId="997"/>
    <cellStyle name="Millares 8 6 3 3" xfId="1489"/>
    <cellStyle name="Millares 8 6 3 4" xfId="2087"/>
    <cellStyle name="Millares 8 6 4" xfId="669"/>
    <cellStyle name="Millares 8 6 5" xfId="1161"/>
    <cellStyle name="Millares 8 6 6" xfId="1759"/>
    <cellStyle name="Millares 8 7" xfId="193"/>
    <cellStyle name="Millares 8 7 2" xfId="687"/>
    <cellStyle name="Millares 8 7 3" xfId="1179"/>
    <cellStyle name="Millares 8 7 4" xfId="1777"/>
    <cellStyle name="Millares 8 8" xfId="359"/>
    <cellStyle name="Millares 8 8 2" xfId="851"/>
    <cellStyle name="Millares 8 8 3" xfId="1343"/>
    <cellStyle name="Millares 8 8 4" xfId="1941"/>
    <cellStyle name="Millares 8 9" xfId="523"/>
    <cellStyle name="Millares 9" xfId="1538"/>
    <cellStyle name="Millares 9 2" xfId="1578"/>
    <cellStyle name="Moneda" xfId="8" builtinId="4"/>
    <cellStyle name="Moneda [0]" xfId="58" builtinId="7"/>
    <cellStyle name="Moneda [0] 2" xfId="9"/>
    <cellStyle name="Moneda [0] 2 2" xfId="1560"/>
    <cellStyle name="Moneda [0] 2 3" xfId="1515"/>
    <cellStyle name="Moneda [0] 3" xfId="32"/>
    <cellStyle name="Moneda [0] 3 2" xfId="1551"/>
    <cellStyle name="Moneda [0] 4" xfId="132"/>
    <cellStyle name="Moneda [0] 4 2" xfId="296"/>
    <cellStyle name="Moneda [0] 4 2 2" xfId="790"/>
    <cellStyle name="Moneda [0] 4 2 3" xfId="1282"/>
    <cellStyle name="Moneda [0] 4 2 4" xfId="1597"/>
    <cellStyle name="Moneda [0] 4 2 5" xfId="1880"/>
    <cellStyle name="Moneda [0] 4 3" xfId="462"/>
    <cellStyle name="Moneda [0] 4 3 2" xfId="954"/>
    <cellStyle name="Moneda [0] 4 3 3" xfId="1446"/>
    <cellStyle name="Moneda [0] 4 3 4" xfId="2044"/>
    <cellStyle name="Moneda [0] 4 4" xfId="626"/>
    <cellStyle name="Moneda [0] 4 5" xfId="1118"/>
    <cellStyle name="Moneda [0] 4 6" xfId="1591"/>
    <cellStyle name="Moneda [0] 4 7" xfId="1716"/>
    <cellStyle name="Moneda [0] 5" xfId="223"/>
    <cellStyle name="Moneda [0] 5 2" xfId="717"/>
    <cellStyle name="Moneda [0] 5 3" xfId="1209"/>
    <cellStyle name="Moneda [0] 5 4" xfId="1807"/>
    <cellStyle name="Moneda [0] 6" xfId="389"/>
    <cellStyle name="Moneda [0] 6 2" xfId="881"/>
    <cellStyle name="Moneda [0] 6 3" xfId="1373"/>
    <cellStyle name="Moneda [0] 6 4" xfId="1971"/>
    <cellStyle name="Moneda [0] 7" xfId="553"/>
    <cellStyle name="Moneda [0] 8" xfId="1045"/>
    <cellStyle name="Moneda [0] 9" xfId="1643"/>
    <cellStyle name="Moneda 10" xfId="1553"/>
    <cellStyle name="Moneda 11" xfId="1605"/>
    <cellStyle name="Moneda 12" xfId="1603"/>
    <cellStyle name="Moneda 13" xfId="1604"/>
    <cellStyle name="Moneda 2" xfId="10"/>
    <cellStyle name="Moneda 2 2" xfId="1516"/>
    <cellStyle name="Moneda 3" xfId="11"/>
    <cellStyle name="Moneda 3 2" xfId="1557"/>
    <cellStyle name="Moneda 3 3" xfId="1508"/>
    <cellStyle name="Moneda 4" xfId="12"/>
    <cellStyle name="Moneda 4 2" xfId="1556"/>
    <cellStyle name="Moneda 4 3" xfId="1507"/>
    <cellStyle name="Moneda 5" xfId="13"/>
    <cellStyle name="Moneda 5 10" xfId="356"/>
    <cellStyle name="Moneda 5 10 2" xfId="848"/>
    <cellStyle name="Moneda 5 10 3" xfId="1340"/>
    <cellStyle name="Moneda 5 10 4" xfId="1938"/>
    <cellStyle name="Moneda 5 11" xfId="520"/>
    <cellStyle name="Moneda 5 12" xfId="1012"/>
    <cellStyle name="Moneda 5 13" xfId="1539"/>
    <cellStyle name="Moneda 5 14" xfId="1610"/>
    <cellStyle name="Moneda 5 2" xfId="33"/>
    <cellStyle name="Moneda 5 2 10" xfId="1020"/>
    <cellStyle name="Moneda 5 2 11" xfId="1579"/>
    <cellStyle name="Moneda 5 2 12" xfId="1618"/>
    <cellStyle name="Moneda 5 2 2" xfId="51"/>
    <cellStyle name="Moneda 5 2 2 2" xfId="125"/>
    <cellStyle name="Moneda 5 2 2 2 2" xfId="289"/>
    <cellStyle name="Moneda 5 2 2 2 2 2" xfId="783"/>
    <cellStyle name="Moneda 5 2 2 2 2 3" xfId="1275"/>
    <cellStyle name="Moneda 5 2 2 2 2 4" xfId="1873"/>
    <cellStyle name="Moneda 5 2 2 2 3" xfId="455"/>
    <cellStyle name="Moneda 5 2 2 2 3 2" xfId="947"/>
    <cellStyle name="Moneda 5 2 2 2 3 3" xfId="1439"/>
    <cellStyle name="Moneda 5 2 2 2 3 4" xfId="2037"/>
    <cellStyle name="Moneda 5 2 2 2 4" xfId="619"/>
    <cellStyle name="Moneda 5 2 2 2 5" xfId="1111"/>
    <cellStyle name="Moneda 5 2 2 2 6" xfId="1709"/>
    <cellStyle name="Moneda 5 2 2 3" xfId="216"/>
    <cellStyle name="Moneda 5 2 2 3 2" xfId="710"/>
    <cellStyle name="Moneda 5 2 2 3 3" xfId="1202"/>
    <cellStyle name="Moneda 5 2 2 3 4" xfId="1800"/>
    <cellStyle name="Moneda 5 2 2 4" xfId="382"/>
    <cellStyle name="Moneda 5 2 2 4 2" xfId="874"/>
    <cellStyle name="Moneda 5 2 2 4 3" xfId="1366"/>
    <cellStyle name="Moneda 5 2 2 4 4" xfId="1964"/>
    <cellStyle name="Moneda 5 2 2 5" xfId="546"/>
    <cellStyle name="Moneda 5 2 2 6" xfId="1038"/>
    <cellStyle name="Moneda 5 2 2 7" xfId="1636"/>
    <cellStyle name="Moneda 5 2 3" xfId="70"/>
    <cellStyle name="Moneda 5 2 3 2" xfId="144"/>
    <cellStyle name="Moneda 5 2 3 2 2" xfId="308"/>
    <cellStyle name="Moneda 5 2 3 2 2 2" xfId="802"/>
    <cellStyle name="Moneda 5 2 3 2 2 3" xfId="1294"/>
    <cellStyle name="Moneda 5 2 3 2 2 4" xfId="1892"/>
    <cellStyle name="Moneda 5 2 3 2 3" xfId="474"/>
    <cellStyle name="Moneda 5 2 3 2 3 2" xfId="966"/>
    <cellStyle name="Moneda 5 2 3 2 3 3" xfId="1458"/>
    <cellStyle name="Moneda 5 2 3 2 3 4" xfId="2056"/>
    <cellStyle name="Moneda 5 2 3 2 4" xfId="638"/>
    <cellStyle name="Moneda 5 2 3 2 5" xfId="1130"/>
    <cellStyle name="Moneda 5 2 3 2 6" xfId="1728"/>
    <cellStyle name="Moneda 5 2 3 3" xfId="235"/>
    <cellStyle name="Moneda 5 2 3 3 2" xfId="729"/>
    <cellStyle name="Moneda 5 2 3 3 3" xfId="1221"/>
    <cellStyle name="Moneda 5 2 3 3 4" xfId="1819"/>
    <cellStyle name="Moneda 5 2 3 4" xfId="401"/>
    <cellStyle name="Moneda 5 2 3 4 2" xfId="893"/>
    <cellStyle name="Moneda 5 2 3 4 3" xfId="1385"/>
    <cellStyle name="Moneda 5 2 3 4 4" xfId="1983"/>
    <cellStyle name="Moneda 5 2 3 5" xfId="565"/>
    <cellStyle name="Moneda 5 2 3 6" xfId="1057"/>
    <cellStyle name="Moneda 5 2 3 7" xfId="1655"/>
    <cellStyle name="Moneda 5 2 4" xfId="88"/>
    <cellStyle name="Moneda 5 2 4 2" xfId="162"/>
    <cellStyle name="Moneda 5 2 4 2 2" xfId="326"/>
    <cellStyle name="Moneda 5 2 4 2 2 2" xfId="820"/>
    <cellStyle name="Moneda 5 2 4 2 2 3" xfId="1312"/>
    <cellStyle name="Moneda 5 2 4 2 2 4" xfId="1910"/>
    <cellStyle name="Moneda 5 2 4 2 3" xfId="492"/>
    <cellStyle name="Moneda 5 2 4 2 3 2" xfId="984"/>
    <cellStyle name="Moneda 5 2 4 2 3 3" xfId="1476"/>
    <cellStyle name="Moneda 5 2 4 2 3 4" xfId="2074"/>
    <cellStyle name="Moneda 5 2 4 2 4" xfId="656"/>
    <cellStyle name="Moneda 5 2 4 2 5" xfId="1148"/>
    <cellStyle name="Moneda 5 2 4 2 6" xfId="1746"/>
    <cellStyle name="Moneda 5 2 4 3" xfId="253"/>
    <cellStyle name="Moneda 5 2 4 3 2" xfId="747"/>
    <cellStyle name="Moneda 5 2 4 3 3" xfId="1239"/>
    <cellStyle name="Moneda 5 2 4 3 4" xfId="1837"/>
    <cellStyle name="Moneda 5 2 4 4" xfId="419"/>
    <cellStyle name="Moneda 5 2 4 4 2" xfId="911"/>
    <cellStyle name="Moneda 5 2 4 4 3" xfId="1403"/>
    <cellStyle name="Moneda 5 2 4 4 4" xfId="2001"/>
    <cellStyle name="Moneda 5 2 4 5" xfId="583"/>
    <cellStyle name="Moneda 5 2 4 6" xfId="1075"/>
    <cellStyle name="Moneda 5 2 4 7" xfId="1673"/>
    <cellStyle name="Moneda 5 2 5" xfId="107"/>
    <cellStyle name="Moneda 5 2 5 2" xfId="271"/>
    <cellStyle name="Moneda 5 2 5 2 2" xfId="765"/>
    <cellStyle name="Moneda 5 2 5 2 3" xfId="1257"/>
    <cellStyle name="Moneda 5 2 5 2 4" xfId="1855"/>
    <cellStyle name="Moneda 5 2 5 3" xfId="437"/>
    <cellStyle name="Moneda 5 2 5 3 2" xfId="929"/>
    <cellStyle name="Moneda 5 2 5 3 3" xfId="1421"/>
    <cellStyle name="Moneda 5 2 5 3 4" xfId="2019"/>
    <cellStyle name="Moneda 5 2 5 4" xfId="601"/>
    <cellStyle name="Moneda 5 2 5 5" xfId="1093"/>
    <cellStyle name="Moneda 5 2 5 6" xfId="1691"/>
    <cellStyle name="Moneda 5 2 6" xfId="180"/>
    <cellStyle name="Moneda 5 2 6 2" xfId="344"/>
    <cellStyle name="Moneda 5 2 6 2 2" xfId="838"/>
    <cellStyle name="Moneda 5 2 6 2 3" xfId="1330"/>
    <cellStyle name="Moneda 5 2 6 2 4" xfId="1928"/>
    <cellStyle name="Moneda 5 2 6 3" xfId="510"/>
    <cellStyle name="Moneda 5 2 6 3 2" xfId="1002"/>
    <cellStyle name="Moneda 5 2 6 3 3" xfId="1494"/>
    <cellStyle name="Moneda 5 2 6 3 4" xfId="2092"/>
    <cellStyle name="Moneda 5 2 6 4" xfId="674"/>
    <cellStyle name="Moneda 5 2 6 5" xfId="1166"/>
    <cellStyle name="Moneda 5 2 6 6" xfId="1764"/>
    <cellStyle name="Moneda 5 2 7" xfId="198"/>
    <cellStyle name="Moneda 5 2 7 2" xfId="692"/>
    <cellStyle name="Moneda 5 2 7 3" xfId="1184"/>
    <cellStyle name="Moneda 5 2 7 4" xfId="1782"/>
    <cellStyle name="Moneda 5 2 8" xfId="364"/>
    <cellStyle name="Moneda 5 2 8 2" xfId="856"/>
    <cellStyle name="Moneda 5 2 8 3" xfId="1348"/>
    <cellStyle name="Moneda 5 2 8 4" xfId="1946"/>
    <cellStyle name="Moneda 5 2 9" xfId="528"/>
    <cellStyle name="Moneda 5 3" xfId="39"/>
    <cellStyle name="Moneda 5 3 10" xfId="1026"/>
    <cellStyle name="Moneda 5 3 11" xfId="1624"/>
    <cellStyle name="Moneda 5 3 2" xfId="57"/>
    <cellStyle name="Moneda 5 3 2 2" xfId="131"/>
    <cellStyle name="Moneda 5 3 2 2 2" xfId="295"/>
    <cellStyle name="Moneda 5 3 2 2 2 2" xfId="789"/>
    <cellStyle name="Moneda 5 3 2 2 2 3" xfId="1281"/>
    <cellStyle name="Moneda 5 3 2 2 2 4" xfId="1879"/>
    <cellStyle name="Moneda 5 3 2 2 3" xfId="461"/>
    <cellStyle name="Moneda 5 3 2 2 3 2" xfId="953"/>
    <cellStyle name="Moneda 5 3 2 2 3 3" xfId="1445"/>
    <cellStyle name="Moneda 5 3 2 2 3 4" xfId="2043"/>
    <cellStyle name="Moneda 5 3 2 2 4" xfId="625"/>
    <cellStyle name="Moneda 5 3 2 2 5" xfId="1117"/>
    <cellStyle name="Moneda 5 3 2 2 6" xfId="1715"/>
    <cellStyle name="Moneda 5 3 2 3" xfId="222"/>
    <cellStyle name="Moneda 5 3 2 3 2" xfId="716"/>
    <cellStyle name="Moneda 5 3 2 3 3" xfId="1208"/>
    <cellStyle name="Moneda 5 3 2 3 4" xfId="1806"/>
    <cellStyle name="Moneda 5 3 2 4" xfId="388"/>
    <cellStyle name="Moneda 5 3 2 4 2" xfId="880"/>
    <cellStyle name="Moneda 5 3 2 4 3" xfId="1372"/>
    <cellStyle name="Moneda 5 3 2 4 4" xfId="1970"/>
    <cellStyle name="Moneda 5 3 2 5" xfId="552"/>
    <cellStyle name="Moneda 5 3 2 6" xfId="1044"/>
    <cellStyle name="Moneda 5 3 2 7" xfId="1642"/>
    <cellStyle name="Moneda 5 3 3" xfId="76"/>
    <cellStyle name="Moneda 5 3 3 2" xfId="150"/>
    <cellStyle name="Moneda 5 3 3 2 2" xfId="314"/>
    <cellStyle name="Moneda 5 3 3 2 2 2" xfId="808"/>
    <cellStyle name="Moneda 5 3 3 2 2 3" xfId="1300"/>
    <cellStyle name="Moneda 5 3 3 2 2 4" xfId="1898"/>
    <cellStyle name="Moneda 5 3 3 2 3" xfId="480"/>
    <cellStyle name="Moneda 5 3 3 2 3 2" xfId="972"/>
    <cellStyle name="Moneda 5 3 3 2 3 3" xfId="1464"/>
    <cellStyle name="Moneda 5 3 3 2 3 4" xfId="2062"/>
    <cellStyle name="Moneda 5 3 3 2 4" xfId="644"/>
    <cellStyle name="Moneda 5 3 3 2 5" xfId="1136"/>
    <cellStyle name="Moneda 5 3 3 2 6" xfId="1734"/>
    <cellStyle name="Moneda 5 3 3 3" xfId="241"/>
    <cellStyle name="Moneda 5 3 3 3 2" xfId="735"/>
    <cellStyle name="Moneda 5 3 3 3 3" xfId="1227"/>
    <cellStyle name="Moneda 5 3 3 3 4" xfId="1825"/>
    <cellStyle name="Moneda 5 3 3 4" xfId="407"/>
    <cellStyle name="Moneda 5 3 3 4 2" xfId="899"/>
    <cellStyle name="Moneda 5 3 3 4 3" xfId="1391"/>
    <cellStyle name="Moneda 5 3 3 4 4" xfId="1989"/>
    <cellStyle name="Moneda 5 3 3 5" xfId="571"/>
    <cellStyle name="Moneda 5 3 3 6" xfId="1063"/>
    <cellStyle name="Moneda 5 3 3 7" xfId="1661"/>
    <cellStyle name="Moneda 5 3 4" xfId="94"/>
    <cellStyle name="Moneda 5 3 4 2" xfId="168"/>
    <cellStyle name="Moneda 5 3 4 2 2" xfId="332"/>
    <cellStyle name="Moneda 5 3 4 2 2 2" xfId="826"/>
    <cellStyle name="Moneda 5 3 4 2 2 3" xfId="1318"/>
    <cellStyle name="Moneda 5 3 4 2 2 4" xfId="1916"/>
    <cellStyle name="Moneda 5 3 4 2 3" xfId="498"/>
    <cellStyle name="Moneda 5 3 4 2 3 2" xfId="990"/>
    <cellStyle name="Moneda 5 3 4 2 3 3" xfId="1482"/>
    <cellStyle name="Moneda 5 3 4 2 3 4" xfId="2080"/>
    <cellStyle name="Moneda 5 3 4 2 4" xfId="662"/>
    <cellStyle name="Moneda 5 3 4 2 5" xfId="1154"/>
    <cellStyle name="Moneda 5 3 4 2 6" xfId="1752"/>
    <cellStyle name="Moneda 5 3 4 3" xfId="259"/>
    <cellStyle name="Moneda 5 3 4 3 2" xfId="753"/>
    <cellStyle name="Moneda 5 3 4 3 3" xfId="1245"/>
    <cellStyle name="Moneda 5 3 4 3 4" xfId="1843"/>
    <cellStyle name="Moneda 5 3 4 4" xfId="425"/>
    <cellStyle name="Moneda 5 3 4 4 2" xfId="917"/>
    <cellStyle name="Moneda 5 3 4 4 3" xfId="1409"/>
    <cellStyle name="Moneda 5 3 4 4 4" xfId="2007"/>
    <cellStyle name="Moneda 5 3 4 5" xfId="589"/>
    <cellStyle name="Moneda 5 3 4 6" xfId="1081"/>
    <cellStyle name="Moneda 5 3 4 7" xfId="1679"/>
    <cellStyle name="Moneda 5 3 5" xfId="113"/>
    <cellStyle name="Moneda 5 3 5 2" xfId="277"/>
    <cellStyle name="Moneda 5 3 5 2 2" xfId="771"/>
    <cellStyle name="Moneda 5 3 5 2 3" xfId="1263"/>
    <cellStyle name="Moneda 5 3 5 2 4" xfId="1861"/>
    <cellStyle name="Moneda 5 3 5 3" xfId="443"/>
    <cellStyle name="Moneda 5 3 5 3 2" xfId="935"/>
    <cellStyle name="Moneda 5 3 5 3 3" xfId="1427"/>
    <cellStyle name="Moneda 5 3 5 3 4" xfId="2025"/>
    <cellStyle name="Moneda 5 3 5 4" xfId="607"/>
    <cellStyle name="Moneda 5 3 5 5" xfId="1099"/>
    <cellStyle name="Moneda 5 3 5 6" xfId="1697"/>
    <cellStyle name="Moneda 5 3 6" xfId="186"/>
    <cellStyle name="Moneda 5 3 6 2" xfId="350"/>
    <cellStyle name="Moneda 5 3 6 2 2" xfId="844"/>
    <cellStyle name="Moneda 5 3 6 2 3" xfId="1336"/>
    <cellStyle name="Moneda 5 3 6 2 4" xfId="1934"/>
    <cellStyle name="Moneda 5 3 6 3" xfId="516"/>
    <cellStyle name="Moneda 5 3 6 3 2" xfId="1008"/>
    <cellStyle name="Moneda 5 3 6 3 3" xfId="1500"/>
    <cellStyle name="Moneda 5 3 6 3 4" xfId="2098"/>
    <cellStyle name="Moneda 5 3 6 4" xfId="680"/>
    <cellStyle name="Moneda 5 3 6 5" xfId="1172"/>
    <cellStyle name="Moneda 5 3 6 6" xfId="1770"/>
    <cellStyle name="Moneda 5 3 7" xfId="204"/>
    <cellStyle name="Moneda 5 3 7 2" xfId="698"/>
    <cellStyle name="Moneda 5 3 7 3" xfId="1190"/>
    <cellStyle name="Moneda 5 3 7 4" xfId="1788"/>
    <cellStyle name="Moneda 5 3 8" xfId="370"/>
    <cellStyle name="Moneda 5 3 8 2" xfId="862"/>
    <cellStyle name="Moneda 5 3 8 3" xfId="1354"/>
    <cellStyle name="Moneda 5 3 8 4" xfId="1952"/>
    <cellStyle name="Moneda 5 3 9" xfId="534"/>
    <cellStyle name="Moneda 5 4" xfId="43"/>
    <cellStyle name="Moneda 5 4 2" xfId="117"/>
    <cellStyle name="Moneda 5 4 2 2" xfId="281"/>
    <cellStyle name="Moneda 5 4 2 2 2" xfId="775"/>
    <cellStyle name="Moneda 5 4 2 2 3" xfId="1267"/>
    <cellStyle name="Moneda 5 4 2 2 4" xfId="1865"/>
    <cellStyle name="Moneda 5 4 2 3" xfId="447"/>
    <cellStyle name="Moneda 5 4 2 3 2" xfId="939"/>
    <cellStyle name="Moneda 5 4 2 3 3" xfId="1431"/>
    <cellStyle name="Moneda 5 4 2 3 4" xfId="2029"/>
    <cellStyle name="Moneda 5 4 2 4" xfId="611"/>
    <cellStyle name="Moneda 5 4 2 5" xfId="1103"/>
    <cellStyle name="Moneda 5 4 2 6" xfId="1701"/>
    <cellStyle name="Moneda 5 4 3" xfId="208"/>
    <cellStyle name="Moneda 5 4 3 2" xfId="702"/>
    <cellStyle name="Moneda 5 4 3 3" xfId="1194"/>
    <cellStyle name="Moneda 5 4 3 4" xfId="1792"/>
    <cellStyle name="Moneda 5 4 4" xfId="374"/>
    <cellStyle name="Moneda 5 4 4 2" xfId="866"/>
    <cellStyle name="Moneda 5 4 4 3" xfId="1358"/>
    <cellStyle name="Moneda 5 4 4 4" xfId="1956"/>
    <cellStyle name="Moneda 5 4 5" xfId="538"/>
    <cellStyle name="Moneda 5 4 6" xfId="1030"/>
    <cellStyle name="Moneda 5 4 7" xfId="1628"/>
    <cellStyle name="Moneda 5 5" xfId="62"/>
    <cellStyle name="Moneda 5 5 2" xfId="136"/>
    <cellStyle name="Moneda 5 5 2 2" xfId="300"/>
    <cellStyle name="Moneda 5 5 2 2 2" xfId="794"/>
    <cellStyle name="Moneda 5 5 2 2 3" xfId="1286"/>
    <cellStyle name="Moneda 5 5 2 2 4" xfId="1884"/>
    <cellStyle name="Moneda 5 5 2 3" xfId="466"/>
    <cellStyle name="Moneda 5 5 2 3 2" xfId="958"/>
    <cellStyle name="Moneda 5 5 2 3 3" xfId="1450"/>
    <cellStyle name="Moneda 5 5 2 3 4" xfId="2048"/>
    <cellStyle name="Moneda 5 5 2 4" xfId="630"/>
    <cellStyle name="Moneda 5 5 2 5" xfId="1122"/>
    <cellStyle name="Moneda 5 5 2 6" xfId="1720"/>
    <cellStyle name="Moneda 5 5 3" xfId="227"/>
    <cellStyle name="Moneda 5 5 3 2" xfId="721"/>
    <cellStyle name="Moneda 5 5 3 3" xfId="1213"/>
    <cellStyle name="Moneda 5 5 3 4" xfId="1811"/>
    <cellStyle name="Moneda 5 5 4" xfId="393"/>
    <cellStyle name="Moneda 5 5 4 2" xfId="885"/>
    <cellStyle name="Moneda 5 5 4 3" xfId="1377"/>
    <cellStyle name="Moneda 5 5 4 4" xfId="1975"/>
    <cellStyle name="Moneda 5 5 5" xfId="557"/>
    <cellStyle name="Moneda 5 5 6" xfId="1049"/>
    <cellStyle name="Moneda 5 5 7" xfId="1647"/>
    <cellStyle name="Moneda 5 6" xfId="80"/>
    <cellStyle name="Moneda 5 6 2" xfId="154"/>
    <cellStyle name="Moneda 5 6 2 2" xfId="318"/>
    <cellStyle name="Moneda 5 6 2 2 2" xfId="812"/>
    <cellStyle name="Moneda 5 6 2 2 3" xfId="1304"/>
    <cellStyle name="Moneda 5 6 2 2 4" xfId="1902"/>
    <cellStyle name="Moneda 5 6 2 3" xfId="484"/>
    <cellStyle name="Moneda 5 6 2 3 2" xfId="976"/>
    <cellStyle name="Moneda 5 6 2 3 3" xfId="1468"/>
    <cellStyle name="Moneda 5 6 2 3 4" xfId="2066"/>
    <cellStyle name="Moneda 5 6 2 4" xfId="648"/>
    <cellStyle name="Moneda 5 6 2 5" xfId="1140"/>
    <cellStyle name="Moneda 5 6 2 6" xfId="1738"/>
    <cellStyle name="Moneda 5 6 3" xfId="245"/>
    <cellStyle name="Moneda 5 6 3 2" xfId="739"/>
    <cellStyle name="Moneda 5 6 3 3" xfId="1231"/>
    <cellStyle name="Moneda 5 6 3 4" xfId="1829"/>
    <cellStyle name="Moneda 5 6 4" xfId="411"/>
    <cellStyle name="Moneda 5 6 4 2" xfId="903"/>
    <cellStyle name="Moneda 5 6 4 3" xfId="1395"/>
    <cellStyle name="Moneda 5 6 4 4" xfId="1993"/>
    <cellStyle name="Moneda 5 6 5" xfId="575"/>
    <cellStyle name="Moneda 5 6 6" xfId="1067"/>
    <cellStyle name="Moneda 5 6 7" xfId="1665"/>
    <cellStyle name="Moneda 5 7" xfId="99"/>
    <cellStyle name="Moneda 5 7 2" xfId="263"/>
    <cellStyle name="Moneda 5 7 2 2" xfId="757"/>
    <cellStyle name="Moneda 5 7 2 3" xfId="1249"/>
    <cellStyle name="Moneda 5 7 2 4" xfId="1847"/>
    <cellStyle name="Moneda 5 7 3" xfId="429"/>
    <cellStyle name="Moneda 5 7 3 2" xfId="921"/>
    <cellStyle name="Moneda 5 7 3 3" xfId="1413"/>
    <cellStyle name="Moneda 5 7 3 4" xfId="2011"/>
    <cellStyle name="Moneda 5 7 4" xfId="593"/>
    <cellStyle name="Moneda 5 7 5" xfId="1085"/>
    <cellStyle name="Moneda 5 7 6" xfId="1683"/>
    <cellStyle name="Moneda 5 8" xfId="172"/>
    <cellStyle name="Moneda 5 8 2" xfId="336"/>
    <cellStyle name="Moneda 5 8 2 2" xfId="830"/>
    <cellStyle name="Moneda 5 8 2 3" xfId="1322"/>
    <cellStyle name="Moneda 5 8 2 4" xfId="1920"/>
    <cellStyle name="Moneda 5 8 3" xfId="502"/>
    <cellStyle name="Moneda 5 8 3 2" xfId="994"/>
    <cellStyle name="Moneda 5 8 3 3" xfId="1486"/>
    <cellStyle name="Moneda 5 8 3 4" xfId="2084"/>
    <cellStyle name="Moneda 5 8 4" xfId="666"/>
    <cellStyle name="Moneda 5 8 5" xfId="1158"/>
    <cellStyle name="Moneda 5 8 6" xfId="1756"/>
    <cellStyle name="Moneda 5 9" xfId="190"/>
    <cellStyle name="Moneda 5 9 2" xfId="684"/>
    <cellStyle name="Moneda 5 9 3" xfId="1176"/>
    <cellStyle name="Moneda 5 9 4" xfId="1774"/>
    <cellStyle name="Moneda 6" xfId="22"/>
    <cellStyle name="Moneda 6 2" xfId="1600"/>
    <cellStyle name="Moneda 6 3" xfId="1594"/>
    <cellStyle name="Moneda 7" xfId="25"/>
    <cellStyle name="Moneda 8" xfId="27"/>
    <cellStyle name="Moneda 9" xfId="28"/>
    <cellStyle name="Neutral" xfId="14" builtinId="28"/>
    <cellStyle name="Normal" xfId="0" builtinId="0"/>
    <cellStyle name="Normal 18" xfId="1518"/>
    <cellStyle name="Normal 18 2" xfId="1562"/>
    <cellStyle name="Normal 2" xfId="15"/>
    <cellStyle name="Normal 2 2" xfId="1503"/>
    <cellStyle name="Normal 2 2 2" xfId="1514"/>
    <cellStyle name="Normal 2 2 3" xfId="1554"/>
    <cellStyle name="Normal 2 2 4" xfId="1590"/>
    <cellStyle name="Normal 2 2 4 2" xfId="1596"/>
    <cellStyle name="Normal 2 3" xfId="1544"/>
    <cellStyle name="Normal 2 4" xfId="1520"/>
    <cellStyle name="Normal 3" xfId="95"/>
    <cellStyle name="Normal 3 2" xfId="1504"/>
    <cellStyle name="Normal 3 3" xfId="1555"/>
    <cellStyle name="Normal 3 4" xfId="1506"/>
    <cellStyle name="Normal 4" xfId="351"/>
    <cellStyle name="Normal 4 2" xfId="1595"/>
    <cellStyle name="Normal 4 3" xfId="1589"/>
    <cellStyle name="Normal 5" xfId="1550"/>
    <cellStyle name="Normal 6" xfId="1501"/>
    <cellStyle name="Normal 8" xfId="16"/>
    <cellStyle name="Porcentaje" xfId="17" builtinId="5"/>
    <cellStyle name="Porcentaje 2" xfId="1512"/>
    <cellStyle name="Porcentaje 2 2" xfId="1519"/>
    <cellStyle name="Porcentaje 2 2 2" xfId="18"/>
    <cellStyle name="Porcentaje 3" xfId="1513"/>
    <cellStyle name="Porcentaje 4" xfId="1511"/>
    <cellStyle name="Porcentaje 5" xfId="1559"/>
    <cellStyle name="Porcentaje 6" xfId="1505"/>
    <cellStyle name="Porcentual 2" xfId="19"/>
  </cellStyles>
  <dxfs count="84">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E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almario@participacionbogota.gov.co" TargetMode="External"/><Relationship Id="rId21" Type="http://schemas.openxmlformats.org/officeDocument/2006/relationships/hyperlink" Target="mailto:cmelo@sdis.gov.co" TargetMode="External"/><Relationship Id="rId42" Type="http://schemas.openxmlformats.org/officeDocument/2006/relationships/hyperlink" Target="mailto:a1lopez@saludcapital.gov.co" TargetMode="External"/><Relationship Id="rId47" Type="http://schemas.openxmlformats.org/officeDocument/2006/relationships/hyperlink" Target="mailto:cvrodriguezv@alcaldiabogota.gov.co" TargetMode="External"/><Relationship Id="rId63" Type="http://schemas.openxmlformats.org/officeDocument/2006/relationships/hyperlink" Target="mailto:abadillo@sdmujer.gov.co/nacevedo@sdmujer.gov.co" TargetMode="External"/><Relationship Id="rId68" Type="http://schemas.openxmlformats.org/officeDocument/2006/relationships/hyperlink" Target="mailto:a1lopez@saludcapital.gov.co" TargetMode="External"/><Relationship Id="rId7" Type="http://schemas.openxmlformats.org/officeDocument/2006/relationships/hyperlink" Target="mailto:astrid.angulo@idartes.gov.co" TargetMode="External"/><Relationship Id="rId2" Type="http://schemas.openxmlformats.org/officeDocument/2006/relationships/hyperlink" Target="mailto:lmelom@sdis.gov.co" TargetMode="External"/><Relationship Id="rId16" Type="http://schemas.openxmlformats.org/officeDocument/2006/relationships/hyperlink" Target="mailto:astrid.angulo@idartes.gov.co" TargetMode="External"/><Relationship Id="rId29" Type="http://schemas.openxmlformats.org/officeDocument/2006/relationships/hyperlink" Target="mailto:a1lopez@saludcapital.gov.co" TargetMode="External"/><Relationship Id="rId11" Type="http://schemas.openxmlformats.org/officeDocument/2006/relationships/hyperlink" Target="mailto:astrid.angulo@idartes.gov.co" TargetMode="External"/><Relationship Id="rId24" Type="http://schemas.openxmlformats.org/officeDocument/2006/relationships/hyperlink" Target="mailto:orodriguezl@educacionbogota.gov.co" TargetMode="External"/><Relationship Id="rId32" Type="http://schemas.openxmlformats.org/officeDocument/2006/relationships/hyperlink" Target="mailto:a1lopez@saludcapital.gov.co" TargetMode="External"/><Relationship Id="rId37" Type="http://schemas.openxmlformats.org/officeDocument/2006/relationships/hyperlink" Target="mailto:a1lopez@saludcapital.gov.co" TargetMode="External"/><Relationship Id="rId40" Type="http://schemas.openxmlformats.org/officeDocument/2006/relationships/hyperlink" Target="mailto:a1lopez@saludcapital.gov.co" TargetMode="External"/><Relationship Id="rId45" Type="http://schemas.openxmlformats.org/officeDocument/2006/relationships/hyperlink" Target="mailto:mmalaver@movilidadbogota.gov.co" TargetMode="External"/><Relationship Id="rId53" Type="http://schemas.openxmlformats.org/officeDocument/2006/relationships/hyperlink" Target="mailto:abadillo@sdmujer.gov.co/nacevedo@sdmujer.gov.co" TargetMode="External"/><Relationship Id="rId58" Type="http://schemas.openxmlformats.org/officeDocument/2006/relationships/hyperlink" Target="mailto:abadillo@sdmujer.gov.co/nacevedo@sdmujer.gov.co" TargetMode="External"/><Relationship Id="rId66" Type="http://schemas.openxmlformats.org/officeDocument/2006/relationships/hyperlink" Target="mailto:a1lopez@saludcapital.gov.co" TargetMode="External"/><Relationship Id="rId5" Type="http://schemas.openxmlformats.org/officeDocument/2006/relationships/hyperlink" Target="mailto:lmelom@sdis.gov.co" TargetMode="External"/><Relationship Id="rId61" Type="http://schemas.openxmlformats.org/officeDocument/2006/relationships/hyperlink" Target="mailto:abadillo@sdmujer.gov.co/nacevedo@sdmujer.gov.co" TargetMode="External"/><Relationship Id="rId19" Type="http://schemas.openxmlformats.org/officeDocument/2006/relationships/hyperlink" Target="mailto:cmelo@sdis.gov.co" TargetMode="External"/><Relationship Id="rId14" Type="http://schemas.openxmlformats.org/officeDocument/2006/relationships/hyperlink" Target="mailto:astrid.angulo@idartes.gov.co" TargetMode="External"/><Relationship Id="rId22" Type="http://schemas.openxmlformats.org/officeDocument/2006/relationships/hyperlink" Target="mailto:vtorresm1@educacionbogota.gov.co" TargetMode="External"/><Relationship Id="rId27" Type="http://schemas.openxmlformats.org/officeDocument/2006/relationships/hyperlink" Target="mailto:jgonzalez@participacionbogota.gov.co" TargetMode="External"/><Relationship Id="rId30" Type="http://schemas.openxmlformats.org/officeDocument/2006/relationships/hyperlink" Target="mailto:a1lopez@saludcapital.gov.co" TargetMode="External"/><Relationship Id="rId35" Type="http://schemas.openxmlformats.org/officeDocument/2006/relationships/hyperlink" Target="mailto:a1lopez@saludcapital.gov.co" TargetMode="External"/><Relationship Id="rId43" Type="http://schemas.openxmlformats.org/officeDocument/2006/relationships/hyperlink" Target="mailto:a1lopez@saludcapital.gov.co" TargetMode="External"/><Relationship Id="rId48" Type="http://schemas.openxmlformats.org/officeDocument/2006/relationships/hyperlink" Target="mailto:cvrodriguezv@alcaldiabogota.gov.co" TargetMode="External"/><Relationship Id="rId56" Type="http://schemas.openxmlformats.org/officeDocument/2006/relationships/hyperlink" Target="mailto:abadillo@sdmujer.gov.co/nacevedo@sdmujer.gov.co" TargetMode="External"/><Relationship Id="rId64" Type="http://schemas.openxmlformats.org/officeDocument/2006/relationships/hyperlink" Target="mailto:abadillo@sdmujer.gov.co/nacevedo@sdmujer.gov.co" TargetMode="External"/><Relationship Id="rId69" Type="http://schemas.openxmlformats.org/officeDocument/2006/relationships/printerSettings" Target="../printerSettings/printerSettings1.bin"/><Relationship Id="rId8" Type="http://schemas.openxmlformats.org/officeDocument/2006/relationships/hyperlink" Target="mailto:astrid.angulo@idartes.gov.co" TargetMode="External"/><Relationship Id="rId51" Type="http://schemas.openxmlformats.org/officeDocument/2006/relationships/hyperlink" Target="mailto:abadillo@sdmujer.gov.co/nacevedo@sdmujer.gov.co" TargetMode="External"/><Relationship Id="rId3" Type="http://schemas.openxmlformats.org/officeDocument/2006/relationships/hyperlink" Target="mailto:lmelom@sdis.gov.co" TargetMode="External"/><Relationship Id="rId12" Type="http://schemas.openxmlformats.org/officeDocument/2006/relationships/hyperlink" Target="mailto:astrid.angulo@idartes.gov.co" TargetMode="External"/><Relationship Id="rId17" Type="http://schemas.openxmlformats.org/officeDocument/2006/relationships/hyperlink" Target="mailto:astrid.angulo@idartes.gov.co" TargetMode="External"/><Relationship Id="rId25" Type="http://schemas.openxmlformats.org/officeDocument/2006/relationships/hyperlink" Target="mailto:aalmario@participacionbogota.gov.co" TargetMode="External"/><Relationship Id="rId33" Type="http://schemas.openxmlformats.org/officeDocument/2006/relationships/hyperlink" Target="mailto:a1lopez@saludcapital.gov.co" TargetMode="External"/><Relationship Id="rId38" Type="http://schemas.openxmlformats.org/officeDocument/2006/relationships/hyperlink" Target="mailto:a1lopez@saludcapital.gov.co" TargetMode="External"/><Relationship Id="rId46" Type="http://schemas.openxmlformats.org/officeDocument/2006/relationships/hyperlink" Target="mailto:jorge.cordoba@habitatbogota.gov.co" TargetMode="External"/><Relationship Id="rId59" Type="http://schemas.openxmlformats.org/officeDocument/2006/relationships/hyperlink" Target="mailto:abadillo@sdmujer.gov.co/nacevedo@sdmujer.gov.co" TargetMode="External"/><Relationship Id="rId67" Type="http://schemas.openxmlformats.org/officeDocument/2006/relationships/hyperlink" Target="mailto:a1lopez@saludcapital.gov.co" TargetMode="External"/><Relationship Id="rId20" Type="http://schemas.openxmlformats.org/officeDocument/2006/relationships/hyperlink" Target="mailto:cmelo@sdis.gov.co" TargetMode="External"/><Relationship Id="rId41" Type="http://schemas.openxmlformats.org/officeDocument/2006/relationships/hyperlink" Target="mailto:a1lopez@saludcapital.gov.co" TargetMode="External"/><Relationship Id="rId54" Type="http://schemas.openxmlformats.org/officeDocument/2006/relationships/hyperlink" Target="mailto:abadillo@sdmujer.gov.co/nacevedo@sdmujer.gov.co" TargetMode="External"/><Relationship Id="rId62" Type="http://schemas.openxmlformats.org/officeDocument/2006/relationships/hyperlink" Target="mailto:abadillo@sdmujer.gov.co/nacevedo@sdmujer.gov.co" TargetMode="External"/><Relationship Id="rId1" Type="http://schemas.openxmlformats.org/officeDocument/2006/relationships/hyperlink" Target="mailto:lmelom@sdis.gov.co" TargetMode="External"/><Relationship Id="rId6" Type="http://schemas.openxmlformats.org/officeDocument/2006/relationships/hyperlink" Target="mailto:astrid.angulo@idartes.gov.co" TargetMode="External"/><Relationship Id="rId15" Type="http://schemas.openxmlformats.org/officeDocument/2006/relationships/hyperlink" Target="mailto:astrid.angulo@idartes.gov.co" TargetMode="External"/><Relationship Id="rId23" Type="http://schemas.openxmlformats.org/officeDocument/2006/relationships/hyperlink" Target="mailto:vtorresm1@educacionbogota.gov.co" TargetMode="External"/><Relationship Id="rId28" Type="http://schemas.openxmlformats.org/officeDocument/2006/relationships/hyperlink" Target="mailto:jgonzalez@participacionbogota.gov.co" TargetMode="External"/><Relationship Id="rId36" Type="http://schemas.openxmlformats.org/officeDocument/2006/relationships/hyperlink" Target="mailto:a1lopez@saludcapital.gov.co" TargetMode="External"/><Relationship Id="rId49" Type="http://schemas.openxmlformats.org/officeDocument/2006/relationships/hyperlink" Target="mailto:cvrodriguezv@alcaldiabogota.gov.co" TargetMode="External"/><Relationship Id="rId57" Type="http://schemas.openxmlformats.org/officeDocument/2006/relationships/hyperlink" Target="mailto:abadillo@sdmujer.gov.co/nacevedo@sdmujer.gov.co" TargetMode="External"/><Relationship Id="rId10" Type="http://schemas.openxmlformats.org/officeDocument/2006/relationships/hyperlink" Target="mailto:astrid.angulo@idartes.gov.co" TargetMode="External"/><Relationship Id="rId31" Type="http://schemas.openxmlformats.org/officeDocument/2006/relationships/hyperlink" Target="mailto:a1lopez@saludcapital.gov.co" TargetMode="External"/><Relationship Id="rId44" Type="http://schemas.openxmlformats.org/officeDocument/2006/relationships/hyperlink" Target="mailto:a1lopez@saludcapital.gov.co" TargetMode="External"/><Relationship Id="rId52" Type="http://schemas.openxmlformats.org/officeDocument/2006/relationships/hyperlink" Target="mailto:abadillo@sdmujer.gov.co/nacevedo@sdmujer.gov.co" TargetMode="External"/><Relationship Id="rId60" Type="http://schemas.openxmlformats.org/officeDocument/2006/relationships/hyperlink" Target="mailto:abadillo@sdmujer.gov.co/nacevedo@sdmujer.gov.co" TargetMode="External"/><Relationship Id="rId65" Type="http://schemas.openxmlformats.org/officeDocument/2006/relationships/hyperlink" Target="mailto:a1lopez@saludcapital.gov.co" TargetMode="External"/><Relationship Id="rId4" Type="http://schemas.openxmlformats.org/officeDocument/2006/relationships/hyperlink" Target="mailto:lmelom@sdis.gov.co" TargetMode="External"/><Relationship Id="rId9" Type="http://schemas.openxmlformats.org/officeDocument/2006/relationships/hyperlink" Target="mailto:astrid.angulo@idartes.gov.co" TargetMode="External"/><Relationship Id="rId13" Type="http://schemas.openxmlformats.org/officeDocument/2006/relationships/hyperlink" Target="mailto:astrid.angulo@idartes.gov.co" TargetMode="External"/><Relationship Id="rId18" Type="http://schemas.openxmlformats.org/officeDocument/2006/relationships/hyperlink" Target="mailto:cmelo@sdis.gov.co" TargetMode="External"/><Relationship Id="rId39" Type="http://schemas.openxmlformats.org/officeDocument/2006/relationships/hyperlink" Target="mailto:a1lopez@saludcapital.gov.co" TargetMode="External"/><Relationship Id="rId34" Type="http://schemas.openxmlformats.org/officeDocument/2006/relationships/hyperlink" Target="mailto:a1lopez@saludcapital.gov.co" TargetMode="External"/><Relationship Id="rId50" Type="http://schemas.openxmlformats.org/officeDocument/2006/relationships/hyperlink" Target="mailto:abadillo@sdmujer.gov.co/nacevedo@sdmujer.gov.co" TargetMode="External"/><Relationship Id="rId55" Type="http://schemas.openxmlformats.org/officeDocument/2006/relationships/hyperlink" Target="mailto:abadillo@sdmujer.gov.co/nacevedo@sdmujer.gov.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a1lopez@saludcapital.gov.co" TargetMode="External"/><Relationship Id="rId18" Type="http://schemas.openxmlformats.org/officeDocument/2006/relationships/hyperlink" Target="mailto:jgonzalez@participacionbogota.gov.co" TargetMode="External"/><Relationship Id="rId26" Type="http://schemas.openxmlformats.org/officeDocument/2006/relationships/hyperlink" Target="mailto:astrid.angulo@idartes.gov.co" TargetMode="External"/><Relationship Id="rId39" Type="http://schemas.openxmlformats.org/officeDocument/2006/relationships/hyperlink" Target="mailto:a1lopez@saludcapital.gov.co" TargetMode="External"/><Relationship Id="rId21" Type="http://schemas.openxmlformats.org/officeDocument/2006/relationships/hyperlink" Target="mailto:cvrodriguezv@alcaldiabogota.gov.co" TargetMode="External"/><Relationship Id="rId34" Type="http://schemas.openxmlformats.org/officeDocument/2006/relationships/hyperlink" Target="mailto:a1lopez@saludcapital.gov.co" TargetMode="External"/><Relationship Id="rId42" Type="http://schemas.openxmlformats.org/officeDocument/2006/relationships/hyperlink" Target="mailto:a1lopez@saludcapital.gov.co" TargetMode="External"/><Relationship Id="rId47" Type="http://schemas.openxmlformats.org/officeDocument/2006/relationships/hyperlink" Target="mailto:a1lopez@saludcapital.gov.co" TargetMode="External"/><Relationship Id="rId50" Type="http://schemas.openxmlformats.org/officeDocument/2006/relationships/hyperlink" Target="mailto:jorge.cordoba@habitatbogota.gov.co" TargetMode="External"/><Relationship Id="rId55" Type="http://schemas.openxmlformats.org/officeDocument/2006/relationships/hyperlink" Target="mailto:marmenta@participacionbogota.gov.co" TargetMode="External"/><Relationship Id="rId63" Type="http://schemas.openxmlformats.org/officeDocument/2006/relationships/vmlDrawing" Target="../drawings/vmlDrawing1.vml"/><Relationship Id="rId7" Type="http://schemas.openxmlformats.org/officeDocument/2006/relationships/hyperlink" Target="mailto:abadillo@sdmujer.gov.co/nacevedo@sdmujer.gov.co" TargetMode="External"/><Relationship Id="rId2" Type="http://schemas.openxmlformats.org/officeDocument/2006/relationships/hyperlink" Target="mailto:astrid.angulo@idartes.gov.co" TargetMode="External"/><Relationship Id="rId16" Type="http://schemas.openxmlformats.org/officeDocument/2006/relationships/hyperlink" Target="mailto:cvrodriguezv@alcaldiabogota.gov.co" TargetMode="External"/><Relationship Id="rId29" Type="http://schemas.openxmlformats.org/officeDocument/2006/relationships/hyperlink" Target="mailto:astrid.angulo@idartes.gov.co" TargetMode="External"/><Relationship Id="rId11" Type="http://schemas.openxmlformats.org/officeDocument/2006/relationships/hyperlink" Target="mailto:a1lopez@saludcapital.gov.co" TargetMode="External"/><Relationship Id="rId24" Type="http://schemas.openxmlformats.org/officeDocument/2006/relationships/hyperlink" Target="mailto:lmelom@sdis.gov.co" TargetMode="External"/><Relationship Id="rId32" Type="http://schemas.openxmlformats.org/officeDocument/2006/relationships/hyperlink" Target="mailto:astrid.angulo@idartes.gov.co" TargetMode="External"/><Relationship Id="rId37" Type="http://schemas.openxmlformats.org/officeDocument/2006/relationships/hyperlink" Target="mailto:a1lopez@saludcapital.gov.co" TargetMode="External"/><Relationship Id="rId40" Type="http://schemas.openxmlformats.org/officeDocument/2006/relationships/hyperlink" Target="mailto:a1lopez@saludcapital.gov.co" TargetMode="External"/><Relationship Id="rId45" Type="http://schemas.openxmlformats.org/officeDocument/2006/relationships/hyperlink" Target="mailto:a1lopez@saludcapital.gov.co" TargetMode="External"/><Relationship Id="rId53" Type="http://schemas.openxmlformats.org/officeDocument/2006/relationships/hyperlink" Target="mailto:abadillo@sdmujer.gov.co/nacevedo@sdmujer.gov.co" TargetMode="External"/><Relationship Id="rId58" Type="http://schemas.openxmlformats.org/officeDocument/2006/relationships/hyperlink" Target="mailto:dpatron@desarrolloeconomico.gov.co" TargetMode="External"/><Relationship Id="rId5" Type="http://schemas.openxmlformats.org/officeDocument/2006/relationships/hyperlink" Target="mailto:abadillo@sdmujer.gov.co/nacevedo@sdmujer.gov.co" TargetMode="External"/><Relationship Id="rId61" Type="http://schemas.openxmlformats.org/officeDocument/2006/relationships/hyperlink" Target="mailto:dpatron@desarrolloeconomico.gov.co" TargetMode="External"/><Relationship Id="rId19" Type="http://schemas.openxmlformats.org/officeDocument/2006/relationships/hyperlink" Target="mailto:jgonzalez@participacionbogota.gov.co" TargetMode="External"/><Relationship Id="rId14" Type="http://schemas.openxmlformats.org/officeDocument/2006/relationships/hyperlink" Target="mailto:a1lopez@saludcapital.gov.co" TargetMode="External"/><Relationship Id="rId22" Type="http://schemas.openxmlformats.org/officeDocument/2006/relationships/hyperlink" Target="mailto:abadillo@sdmujer.gov.co/nacevedo@sdmujer.gov.co" TargetMode="External"/><Relationship Id="rId27" Type="http://schemas.openxmlformats.org/officeDocument/2006/relationships/hyperlink" Target="mailto:astrid.angulo@idartes.gov.co" TargetMode="External"/><Relationship Id="rId30" Type="http://schemas.openxmlformats.org/officeDocument/2006/relationships/hyperlink" Target="mailto:astrid.angulo@idartes.gov.co" TargetMode="External"/><Relationship Id="rId35" Type="http://schemas.openxmlformats.org/officeDocument/2006/relationships/hyperlink" Target="mailto:a1lopez@saludcapital.gov.co" TargetMode="External"/><Relationship Id="rId43" Type="http://schemas.openxmlformats.org/officeDocument/2006/relationships/hyperlink" Target="mailto:a1lopez@saludcapital.gov.co" TargetMode="External"/><Relationship Id="rId48" Type="http://schemas.openxmlformats.org/officeDocument/2006/relationships/hyperlink" Target="mailto:a1lopez@saludcapital.gov.co" TargetMode="External"/><Relationship Id="rId56" Type="http://schemas.openxmlformats.org/officeDocument/2006/relationships/hyperlink" Target="mailto:mmalaver@movilidadbogota.gov.co" TargetMode="External"/><Relationship Id="rId64" Type="http://schemas.openxmlformats.org/officeDocument/2006/relationships/comments" Target="../comments1.xml"/><Relationship Id="rId8" Type="http://schemas.openxmlformats.org/officeDocument/2006/relationships/hyperlink" Target="mailto:abadillo@sdmujer.gov.co/nacevedo@sdmujer.gov.co" TargetMode="External"/><Relationship Id="rId51" Type="http://schemas.openxmlformats.org/officeDocument/2006/relationships/hyperlink" Target="mailto:abadillo@sdmujer.gov.co/nacevedo@sdmujer.gov.co" TargetMode="External"/><Relationship Id="rId3" Type="http://schemas.openxmlformats.org/officeDocument/2006/relationships/hyperlink" Target="mailto:astrid.angulo@idartes.gov.co" TargetMode="External"/><Relationship Id="rId12" Type="http://schemas.openxmlformats.org/officeDocument/2006/relationships/hyperlink" Target="mailto:a1lopez@saludcapital.gov.co" TargetMode="External"/><Relationship Id="rId17" Type="http://schemas.openxmlformats.org/officeDocument/2006/relationships/hyperlink" Target="mailto:cvrodriguezv@alcaldiabogota.gov.co" TargetMode="External"/><Relationship Id="rId25" Type="http://schemas.openxmlformats.org/officeDocument/2006/relationships/hyperlink" Target="mailto:astrid.angulo@idartes.gov.co" TargetMode="External"/><Relationship Id="rId33" Type="http://schemas.openxmlformats.org/officeDocument/2006/relationships/hyperlink" Target="mailto:cmelo@sdis.gov.co" TargetMode="External"/><Relationship Id="rId38" Type="http://schemas.openxmlformats.org/officeDocument/2006/relationships/hyperlink" Target="mailto:a1lopez@saludcapital.gov.co" TargetMode="External"/><Relationship Id="rId46" Type="http://schemas.openxmlformats.org/officeDocument/2006/relationships/hyperlink" Target="mailto:a1lopez@saludcapital.gov.co" TargetMode="External"/><Relationship Id="rId59" Type="http://schemas.openxmlformats.org/officeDocument/2006/relationships/hyperlink" Target="mailto:dpatron@desarrolloeconomico.gov.co" TargetMode="External"/><Relationship Id="rId20" Type="http://schemas.openxmlformats.org/officeDocument/2006/relationships/hyperlink" Target="mailto:aalmario@participacionbogota.gov.co" TargetMode="External"/><Relationship Id="rId41" Type="http://schemas.openxmlformats.org/officeDocument/2006/relationships/hyperlink" Target="mailto:a1lopez@saludcapital.gov.co" TargetMode="External"/><Relationship Id="rId54" Type="http://schemas.openxmlformats.org/officeDocument/2006/relationships/hyperlink" Target="mailto:jenny.morales@gobiernobogota.gov.co" TargetMode="External"/><Relationship Id="rId62" Type="http://schemas.openxmlformats.org/officeDocument/2006/relationships/printerSettings" Target="../printerSettings/printerSettings2.bin"/><Relationship Id="rId1" Type="http://schemas.openxmlformats.org/officeDocument/2006/relationships/hyperlink" Target="mailto:lmelom@sdis.gov.co" TargetMode="External"/><Relationship Id="rId6" Type="http://schemas.openxmlformats.org/officeDocument/2006/relationships/hyperlink" Target="mailto:vtorresm1@educacionbogota.gov.co" TargetMode="External"/><Relationship Id="rId15" Type="http://schemas.openxmlformats.org/officeDocument/2006/relationships/hyperlink" Target="mailto:lmelom@sdis.gov.co" TargetMode="External"/><Relationship Id="rId23" Type="http://schemas.openxmlformats.org/officeDocument/2006/relationships/hyperlink" Target="mailto:lmelom@sdis.gov.co" TargetMode="External"/><Relationship Id="rId28" Type="http://schemas.openxmlformats.org/officeDocument/2006/relationships/hyperlink" Target="mailto:astrid.angulo@idartes.gov.co" TargetMode="External"/><Relationship Id="rId36" Type="http://schemas.openxmlformats.org/officeDocument/2006/relationships/hyperlink" Target="mailto:a1lopez@saludcapital.gov.co" TargetMode="External"/><Relationship Id="rId49" Type="http://schemas.openxmlformats.org/officeDocument/2006/relationships/hyperlink" Target="mailto:a1lopez@saludcapital.gov.co" TargetMode="External"/><Relationship Id="rId57" Type="http://schemas.openxmlformats.org/officeDocument/2006/relationships/hyperlink" Target="mailto:dpatron@desarrolloeconomico.gov.co" TargetMode="External"/><Relationship Id="rId10" Type="http://schemas.openxmlformats.org/officeDocument/2006/relationships/hyperlink" Target="mailto:aalmario@participacionbogota.gov.co" TargetMode="External"/><Relationship Id="rId31" Type="http://schemas.openxmlformats.org/officeDocument/2006/relationships/hyperlink" Target="mailto:astrid.angulo@idartes.gov.co" TargetMode="External"/><Relationship Id="rId44" Type="http://schemas.openxmlformats.org/officeDocument/2006/relationships/hyperlink" Target="mailto:a1lopez@saludcapital.gov.co" TargetMode="External"/><Relationship Id="rId52" Type="http://schemas.openxmlformats.org/officeDocument/2006/relationships/hyperlink" Target="mailto:abadillo@sdmujer.gov.co/nacevedo@sdmujer.gov.co" TargetMode="External"/><Relationship Id="rId60" Type="http://schemas.openxmlformats.org/officeDocument/2006/relationships/hyperlink" Target="mailto:dpatron@desarrolloeconomico.gov.co" TargetMode="External"/><Relationship Id="rId4" Type="http://schemas.openxmlformats.org/officeDocument/2006/relationships/hyperlink" Target="mailto:abadillo@sdmujer.gov.co/nacevedo@sdmujer.gov.co" TargetMode="External"/><Relationship Id="rId9" Type="http://schemas.openxmlformats.org/officeDocument/2006/relationships/hyperlink" Target="mailto:abadillo@sdmujer.gov.co/nacevedo@sdmuje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11"/>
  <sheetViews>
    <sheetView zoomScale="59" zoomScaleNormal="59" workbookViewId="0">
      <selection sqref="A1:XFD1048576"/>
    </sheetView>
  </sheetViews>
  <sheetFormatPr baseColWidth="10" defaultColWidth="10.85546875" defaultRowHeight="12.75"/>
  <cols>
    <col min="1" max="1" width="6.7109375" style="123" customWidth="1"/>
    <col min="2" max="2" width="40.140625" style="123" customWidth="1"/>
    <col min="3" max="3" width="13.7109375" style="123" customWidth="1"/>
    <col min="4" max="4" width="46.28515625" style="123" customWidth="1"/>
    <col min="5" max="5" width="37.42578125" style="123" customWidth="1"/>
    <col min="6" max="6" width="17.42578125" style="123" customWidth="1"/>
    <col min="7" max="7" width="16.28515625" style="123" customWidth="1"/>
    <col min="8" max="8" width="19.42578125" style="123" customWidth="1"/>
    <col min="9" max="9" width="16.7109375" style="123" customWidth="1"/>
    <col min="10" max="10" width="21.28515625" style="123" customWidth="1"/>
    <col min="11" max="11" width="34.42578125" style="123" customWidth="1"/>
    <col min="12" max="12" width="19.7109375" style="123" customWidth="1"/>
    <col min="13" max="13" width="20.42578125" style="123" customWidth="1"/>
    <col min="14" max="14" width="28.42578125" style="123" customWidth="1"/>
    <col min="15" max="15" width="29.28515625" style="123" customWidth="1"/>
    <col min="16" max="16" width="24.7109375" style="123" customWidth="1"/>
    <col min="17" max="17" width="17.140625" style="123" customWidth="1"/>
    <col min="18" max="18" width="19" style="123" customWidth="1"/>
    <col min="19" max="19" width="21" style="123" customWidth="1"/>
    <col min="20" max="20" width="20.42578125" style="123" customWidth="1"/>
    <col min="21" max="21" width="22.28515625" style="123" customWidth="1"/>
    <col min="22" max="22" width="21.7109375" style="123" customWidth="1"/>
    <col min="23" max="24" width="20.42578125" style="123" customWidth="1"/>
    <col min="25" max="25" width="21.42578125" style="123" customWidth="1"/>
    <col min="26" max="26" width="19" style="123" customWidth="1"/>
    <col min="27" max="27" width="19.42578125" style="123" customWidth="1"/>
    <col min="28" max="28" width="26.42578125" style="123" customWidth="1"/>
    <col min="29" max="29" width="24.140625" style="123" customWidth="1"/>
    <col min="30" max="30" width="26.42578125" style="123" customWidth="1"/>
    <col min="31" max="31" width="19.28515625" style="123" customWidth="1"/>
    <col min="32" max="32" width="19" style="123" customWidth="1"/>
    <col min="33" max="33" width="42.28515625" style="123" customWidth="1"/>
    <col min="34" max="34" width="21.140625" style="124" customWidth="1"/>
    <col min="35" max="35" width="18.85546875" style="123" customWidth="1"/>
    <col min="36" max="36" width="20" style="123" customWidth="1"/>
    <col min="37" max="37" width="42.140625" style="123" customWidth="1"/>
    <col min="38" max="38" width="23.42578125" style="123" customWidth="1"/>
    <col min="39" max="39" width="15.85546875" style="123" customWidth="1"/>
    <col min="40" max="40" width="17.42578125" style="123" customWidth="1"/>
    <col min="41" max="43" width="30.7109375" style="123" customWidth="1"/>
    <col min="44" max="44" width="30" style="123" customWidth="1"/>
    <col min="45" max="45" width="30.7109375" style="123" customWidth="1"/>
    <col min="46" max="46" width="29.140625" style="123" customWidth="1"/>
    <col min="47" max="47" width="32.42578125" style="123" customWidth="1"/>
    <col min="48" max="49" width="29.7109375" style="123" customWidth="1"/>
    <col min="50" max="50" width="23.42578125" style="123" customWidth="1"/>
    <col min="51" max="51" width="19.42578125" style="123" customWidth="1"/>
    <col min="52" max="52" width="30.85546875" style="123" customWidth="1"/>
    <col min="53" max="53" width="24.42578125" style="123" customWidth="1"/>
    <col min="54" max="54" width="20.85546875" style="123" customWidth="1"/>
    <col min="55" max="55" width="19.85546875" style="123" customWidth="1"/>
    <col min="56" max="56" width="19.140625" style="123" customWidth="1"/>
    <col min="57" max="57" width="54.42578125" style="123" customWidth="1"/>
    <col min="58" max="16384" width="10.85546875" style="123"/>
  </cols>
  <sheetData>
    <row r="1" spans="1:58" ht="19.5" customHeight="1">
      <c r="A1" s="41"/>
      <c r="B1" s="169"/>
      <c r="C1" s="169"/>
      <c r="D1" s="169"/>
      <c r="E1" s="169"/>
      <c r="F1" s="530" t="s">
        <v>72</v>
      </c>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155"/>
      <c r="AL1" s="155"/>
      <c r="AM1" s="155"/>
      <c r="AN1" s="155"/>
      <c r="AO1" s="155"/>
      <c r="AP1" s="254"/>
      <c r="AQ1" s="155"/>
      <c r="AR1" s="155"/>
      <c r="AS1" s="155"/>
      <c r="AT1" s="41"/>
      <c r="AU1" s="41"/>
      <c r="AV1" s="41"/>
      <c r="AW1" s="41"/>
      <c r="AX1" s="41"/>
      <c r="AY1" s="41"/>
      <c r="AZ1" s="41"/>
      <c r="BA1" s="41"/>
      <c r="BB1" s="41"/>
      <c r="BC1" s="41"/>
      <c r="BD1" s="41"/>
    </row>
    <row r="2" spans="1:58" ht="20.100000000000001" customHeight="1">
      <c r="A2" s="41"/>
      <c r="B2" s="170" t="s">
        <v>76</v>
      </c>
      <c r="C2" s="170"/>
      <c r="D2" s="531" t="s">
        <v>451</v>
      </c>
      <c r="E2" s="531"/>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155"/>
      <c r="AL2" s="155"/>
      <c r="AM2" s="155"/>
      <c r="AN2" s="155"/>
      <c r="AO2" s="155"/>
      <c r="AP2" s="254"/>
      <c r="AQ2" s="155"/>
      <c r="AR2" s="155"/>
      <c r="AS2" s="155"/>
      <c r="AT2" s="41"/>
      <c r="AU2" s="41"/>
      <c r="AV2" s="41"/>
      <c r="AW2" s="41"/>
      <c r="AX2" s="41"/>
      <c r="AY2" s="41"/>
      <c r="AZ2" s="41"/>
      <c r="BA2" s="41"/>
      <c r="BB2" s="41"/>
      <c r="BC2" s="41"/>
      <c r="BD2" s="41"/>
    </row>
    <row r="3" spans="1:58" ht="20.100000000000001" customHeight="1">
      <c r="A3" s="41"/>
      <c r="B3" s="170" t="s">
        <v>73</v>
      </c>
      <c r="C3" s="171"/>
      <c r="D3" s="532" t="s">
        <v>841</v>
      </c>
      <c r="E3" s="532"/>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155"/>
      <c r="AL3" s="155"/>
      <c r="AM3" s="155"/>
      <c r="AN3" s="155"/>
      <c r="AO3" s="155"/>
      <c r="AP3" s="254"/>
      <c r="AQ3" s="155"/>
      <c r="AR3" s="155"/>
      <c r="AS3" s="155"/>
      <c r="AT3" s="41"/>
      <c r="AU3" s="41"/>
      <c r="AV3" s="41"/>
      <c r="AW3" s="41"/>
      <c r="AX3" s="41"/>
      <c r="AY3" s="41"/>
      <c r="AZ3" s="41"/>
      <c r="BA3" s="41"/>
      <c r="BB3" s="41"/>
      <c r="BC3" s="41"/>
      <c r="BD3" s="41"/>
    </row>
    <row r="4" spans="1:58" ht="20.100000000000001" customHeight="1">
      <c r="A4" s="41"/>
      <c r="B4" s="170" t="s">
        <v>74</v>
      </c>
      <c r="C4" s="171"/>
      <c r="D4" s="533" t="s">
        <v>1135</v>
      </c>
      <c r="E4" s="533"/>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155"/>
      <c r="AL4" s="155"/>
      <c r="AM4" s="155"/>
      <c r="AN4" s="155"/>
      <c r="AO4" s="155"/>
      <c r="AP4" s="254"/>
      <c r="AQ4" s="155"/>
      <c r="AR4" s="155"/>
      <c r="AS4" s="155"/>
      <c r="AT4" s="41"/>
      <c r="AU4" s="41"/>
      <c r="AV4" s="41"/>
      <c r="AW4" s="41"/>
      <c r="AX4" s="41"/>
      <c r="AY4" s="41"/>
      <c r="AZ4" s="41"/>
      <c r="BA4" s="41"/>
      <c r="BB4" s="41"/>
      <c r="BC4" s="41"/>
      <c r="BD4" s="41"/>
    </row>
    <row r="5" spans="1:58" ht="20.100000000000001" customHeight="1">
      <c r="A5" s="41"/>
      <c r="B5" s="534" t="s">
        <v>75</v>
      </c>
      <c r="C5" s="534"/>
      <c r="D5" s="365">
        <v>44140</v>
      </c>
      <c r="E5" s="172"/>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155"/>
      <c r="AL5" s="155"/>
      <c r="AM5" s="155"/>
      <c r="AN5" s="155"/>
      <c r="AO5" s="155"/>
      <c r="AP5" s="254"/>
      <c r="AQ5" s="155"/>
      <c r="AR5" s="155"/>
      <c r="AS5" s="155"/>
      <c r="AT5" s="41"/>
      <c r="AU5" s="41"/>
      <c r="AV5" s="41"/>
      <c r="AW5" s="41"/>
      <c r="AX5" s="41"/>
      <c r="AY5" s="41"/>
      <c r="AZ5" s="41"/>
      <c r="BA5" s="41"/>
      <c r="BB5" s="41"/>
      <c r="BC5" s="41"/>
      <c r="BD5" s="41"/>
    </row>
    <row r="6" spans="1:58" ht="14.25" customHeight="1">
      <c r="A6" s="41"/>
      <c r="B6" s="41"/>
      <c r="C6" s="41"/>
      <c r="D6" s="41"/>
      <c r="E6" s="41"/>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155"/>
      <c r="AL6" s="155"/>
      <c r="AM6" s="155"/>
      <c r="AN6" s="155"/>
      <c r="AO6" s="155"/>
      <c r="AP6" s="254"/>
      <c r="AQ6" s="155"/>
      <c r="AR6" s="155"/>
      <c r="AS6" s="155"/>
      <c r="AT6" s="41"/>
      <c r="AU6" s="41"/>
      <c r="AV6" s="41"/>
      <c r="AW6" s="41"/>
      <c r="AX6" s="41"/>
      <c r="AY6" s="41"/>
      <c r="AZ6" s="41"/>
      <c r="BA6" s="41"/>
      <c r="BB6" s="41"/>
      <c r="BC6" s="41"/>
      <c r="BD6" s="41"/>
    </row>
    <row r="7" spans="1:58" s="166" customFormat="1" ht="15" customHeight="1">
      <c r="A7" s="526"/>
      <c r="B7" s="504" t="s">
        <v>142</v>
      </c>
      <c r="C7" s="504"/>
      <c r="D7" s="504"/>
      <c r="E7" s="504"/>
      <c r="F7" s="504"/>
      <c r="G7" s="504"/>
      <c r="H7" s="504"/>
      <c r="I7" s="504"/>
      <c r="J7" s="504"/>
      <c r="K7" s="504"/>
      <c r="L7" s="504"/>
      <c r="M7" s="504"/>
      <c r="N7" s="504"/>
      <c r="O7" s="504"/>
      <c r="P7" s="504"/>
      <c r="Q7" s="504"/>
      <c r="R7" s="504"/>
      <c r="S7" s="504"/>
      <c r="T7" s="504"/>
      <c r="U7" s="504"/>
      <c r="V7" s="504"/>
      <c r="W7" s="504"/>
      <c r="X7" s="504"/>
      <c r="Y7" s="504"/>
      <c r="Z7" s="504"/>
      <c r="AA7" s="173"/>
      <c r="AB7" s="505"/>
      <c r="AC7" s="505"/>
      <c r="AD7" s="505"/>
      <c r="AE7" s="506"/>
      <c r="AF7" s="506"/>
      <c r="AG7" s="506"/>
      <c r="AH7" s="506"/>
      <c r="AI7" s="506"/>
      <c r="AJ7" s="506"/>
      <c r="AK7" s="510" t="s">
        <v>1097</v>
      </c>
      <c r="AL7" s="511"/>
      <c r="AM7" s="511"/>
      <c r="AN7" s="511"/>
      <c r="AO7" s="511"/>
      <c r="AP7" s="511"/>
      <c r="AQ7" s="511"/>
      <c r="AR7" s="511"/>
      <c r="AS7" s="511"/>
      <c r="AT7" s="511"/>
      <c r="AU7" s="511"/>
      <c r="AV7" s="511"/>
      <c r="AW7" s="511"/>
      <c r="AX7" s="511"/>
      <c r="AY7" s="511"/>
      <c r="AZ7" s="511"/>
      <c r="BA7" s="511"/>
      <c r="BB7" s="511"/>
      <c r="BC7" s="511"/>
      <c r="BD7" s="512"/>
      <c r="BE7" s="502" t="s">
        <v>143</v>
      </c>
    </row>
    <row r="8" spans="1:58" s="166" customFormat="1" ht="15" customHeight="1">
      <c r="A8" s="527"/>
      <c r="B8" s="504"/>
      <c r="C8" s="504"/>
      <c r="D8" s="504"/>
      <c r="E8" s="504"/>
      <c r="F8" s="504"/>
      <c r="G8" s="504"/>
      <c r="H8" s="504"/>
      <c r="I8" s="504"/>
      <c r="J8" s="504"/>
      <c r="K8" s="504"/>
      <c r="L8" s="504"/>
      <c r="M8" s="504"/>
      <c r="N8" s="504"/>
      <c r="O8" s="504"/>
      <c r="P8" s="504"/>
      <c r="Q8" s="504"/>
      <c r="R8" s="504"/>
      <c r="S8" s="504"/>
      <c r="T8" s="504"/>
      <c r="U8" s="504"/>
      <c r="V8" s="504"/>
      <c r="W8" s="504"/>
      <c r="X8" s="504"/>
      <c r="Y8" s="504"/>
      <c r="Z8" s="504"/>
      <c r="AA8" s="173"/>
      <c r="AB8" s="505"/>
      <c r="AC8" s="505"/>
      <c r="AD8" s="505"/>
      <c r="AE8" s="506"/>
      <c r="AF8" s="506"/>
      <c r="AG8" s="506"/>
      <c r="AH8" s="506"/>
      <c r="AI8" s="506"/>
      <c r="AJ8" s="506"/>
      <c r="AK8" s="513"/>
      <c r="AL8" s="514"/>
      <c r="AM8" s="514"/>
      <c r="AN8" s="514"/>
      <c r="AO8" s="514"/>
      <c r="AP8" s="514"/>
      <c r="AQ8" s="514"/>
      <c r="AR8" s="514"/>
      <c r="AS8" s="514"/>
      <c r="AT8" s="514"/>
      <c r="AU8" s="514"/>
      <c r="AV8" s="514"/>
      <c r="AW8" s="514"/>
      <c r="AX8" s="514"/>
      <c r="AY8" s="514"/>
      <c r="AZ8" s="514"/>
      <c r="BA8" s="514"/>
      <c r="BB8" s="514"/>
      <c r="BC8" s="514"/>
      <c r="BD8" s="515"/>
      <c r="BE8" s="502"/>
    </row>
    <row r="9" spans="1:58" s="166" customFormat="1" ht="44.25" customHeight="1">
      <c r="A9" s="524" t="s">
        <v>1054</v>
      </c>
      <c r="B9" s="507" t="s">
        <v>123</v>
      </c>
      <c r="C9" s="507"/>
      <c r="D9" s="507"/>
      <c r="E9" s="176" t="s">
        <v>124</v>
      </c>
      <c r="F9" s="509" t="s">
        <v>449</v>
      </c>
      <c r="G9" s="509"/>
      <c r="H9" s="509"/>
      <c r="I9" s="509"/>
      <c r="J9" s="509"/>
      <c r="K9" s="509"/>
      <c r="L9" s="509" t="s">
        <v>88</v>
      </c>
      <c r="M9" s="509"/>
      <c r="N9" s="509" t="s">
        <v>135</v>
      </c>
      <c r="O9" s="509"/>
      <c r="P9" s="509"/>
      <c r="Q9" s="509"/>
      <c r="R9" s="509"/>
      <c r="S9" s="509"/>
      <c r="T9" s="509" t="s">
        <v>136</v>
      </c>
      <c r="U9" s="509"/>
      <c r="V9" s="509"/>
      <c r="W9" s="509"/>
      <c r="X9" s="509"/>
      <c r="Y9" s="509"/>
      <c r="Z9" s="509"/>
      <c r="AA9" s="509"/>
      <c r="AB9" s="505" t="s">
        <v>1089</v>
      </c>
      <c r="AC9" s="505"/>
      <c r="AD9" s="505"/>
      <c r="AE9" s="508" t="s">
        <v>1091</v>
      </c>
      <c r="AF9" s="508"/>
      <c r="AG9" s="508"/>
      <c r="AH9" s="508"/>
      <c r="AI9" s="508"/>
      <c r="AJ9" s="508"/>
      <c r="AK9" s="535" t="s">
        <v>1097</v>
      </c>
      <c r="AL9" s="536"/>
      <c r="AM9" s="528" t="s">
        <v>1086</v>
      </c>
      <c r="AN9" s="529"/>
      <c r="AO9" s="519" t="s">
        <v>1095</v>
      </c>
      <c r="AP9" s="520"/>
      <c r="AQ9" s="521"/>
      <c r="AR9" s="522" t="s">
        <v>1096</v>
      </c>
      <c r="AS9" s="523"/>
      <c r="AT9" s="516" t="s">
        <v>1073</v>
      </c>
      <c r="AU9" s="517"/>
      <c r="AV9" s="517"/>
      <c r="AW9" s="518"/>
      <c r="AX9" s="503" t="s">
        <v>1090</v>
      </c>
      <c r="AY9" s="503"/>
      <c r="AZ9" s="503"/>
      <c r="BA9" s="503"/>
      <c r="BB9" s="503"/>
      <c r="BC9" s="503"/>
      <c r="BD9" s="503"/>
      <c r="BE9" s="502"/>
    </row>
    <row r="10" spans="1:58" s="167" customFormat="1" ht="115.5" customHeight="1">
      <c r="A10" s="525"/>
      <c r="B10" s="165" t="s">
        <v>1061</v>
      </c>
      <c r="C10" s="165" t="s">
        <v>769</v>
      </c>
      <c r="D10" s="165" t="s">
        <v>770</v>
      </c>
      <c r="E10" s="165" t="s">
        <v>77</v>
      </c>
      <c r="F10" s="165" t="s">
        <v>80</v>
      </c>
      <c r="G10" s="165" t="s">
        <v>448</v>
      </c>
      <c r="H10" s="165" t="s">
        <v>81</v>
      </c>
      <c r="I10" s="161" t="s">
        <v>82</v>
      </c>
      <c r="J10" s="161" t="s">
        <v>83</v>
      </c>
      <c r="K10" s="161" t="s">
        <v>450</v>
      </c>
      <c r="L10" s="165" t="s">
        <v>79</v>
      </c>
      <c r="M10" s="165" t="s">
        <v>78</v>
      </c>
      <c r="N10" s="165" t="s">
        <v>125</v>
      </c>
      <c r="O10" s="165" t="s">
        <v>126</v>
      </c>
      <c r="P10" s="165" t="s">
        <v>127</v>
      </c>
      <c r="Q10" s="165" t="s">
        <v>128</v>
      </c>
      <c r="R10" s="165" t="s">
        <v>129</v>
      </c>
      <c r="S10" s="165" t="s">
        <v>130</v>
      </c>
      <c r="T10" s="165" t="s">
        <v>131</v>
      </c>
      <c r="U10" s="174" t="s">
        <v>137</v>
      </c>
      <c r="V10" s="165" t="s">
        <v>132</v>
      </c>
      <c r="W10" s="165" t="s">
        <v>138</v>
      </c>
      <c r="X10" s="165" t="s">
        <v>133</v>
      </c>
      <c r="Y10" s="165" t="s">
        <v>139</v>
      </c>
      <c r="Z10" s="165" t="s">
        <v>134</v>
      </c>
      <c r="AA10" s="165" t="s">
        <v>140</v>
      </c>
      <c r="AB10" s="175" t="s">
        <v>120</v>
      </c>
      <c r="AC10" s="175" t="s">
        <v>121</v>
      </c>
      <c r="AD10" s="175" t="s">
        <v>122</v>
      </c>
      <c r="AE10" s="43" t="s">
        <v>115</v>
      </c>
      <c r="AF10" s="43" t="s">
        <v>1070</v>
      </c>
      <c r="AG10" s="43" t="s">
        <v>116</v>
      </c>
      <c r="AH10" s="43" t="s">
        <v>84</v>
      </c>
      <c r="AI10" s="43" t="s">
        <v>119</v>
      </c>
      <c r="AJ10" s="43" t="s">
        <v>117</v>
      </c>
      <c r="AK10" s="161" t="s">
        <v>77</v>
      </c>
      <c r="AL10" s="161" t="s">
        <v>87</v>
      </c>
      <c r="AM10" s="161" t="s">
        <v>79</v>
      </c>
      <c r="AN10" s="161" t="s">
        <v>78</v>
      </c>
      <c r="AO10" s="161" t="s">
        <v>1098</v>
      </c>
      <c r="AP10" s="161" t="s">
        <v>1286</v>
      </c>
      <c r="AQ10" s="161" t="s">
        <v>1094</v>
      </c>
      <c r="AR10" s="196" t="s">
        <v>1093</v>
      </c>
      <c r="AS10" s="196" t="s">
        <v>1092</v>
      </c>
      <c r="AT10" s="190" t="s">
        <v>1074</v>
      </c>
      <c r="AU10" s="190" t="s">
        <v>1087</v>
      </c>
      <c r="AV10" s="190" t="s">
        <v>1075</v>
      </c>
      <c r="AW10" s="190" t="s">
        <v>1088</v>
      </c>
      <c r="AX10" s="190" t="s">
        <v>115</v>
      </c>
      <c r="AY10" s="190" t="s">
        <v>1076</v>
      </c>
      <c r="AZ10" s="190" t="s">
        <v>116</v>
      </c>
      <c r="BA10" s="190" t="s">
        <v>84</v>
      </c>
      <c r="BB10" s="190" t="s">
        <v>119</v>
      </c>
      <c r="BC10" s="190" t="s">
        <v>1077</v>
      </c>
      <c r="BD10" s="190" t="s">
        <v>118</v>
      </c>
      <c r="BE10" s="502"/>
    </row>
    <row r="11" spans="1:58" s="167" customFormat="1" ht="200.1" customHeight="1">
      <c r="A11" s="49" t="s">
        <v>959</v>
      </c>
      <c r="B11" s="81" t="s">
        <v>457</v>
      </c>
      <c r="C11" s="51" t="s">
        <v>465</v>
      </c>
      <c r="D11" s="81" t="s">
        <v>454</v>
      </c>
      <c r="E11" s="81" t="s">
        <v>961</v>
      </c>
      <c r="F11" s="51" t="s">
        <v>761</v>
      </c>
      <c r="G11" s="51" t="s">
        <v>466</v>
      </c>
      <c r="H11" s="51" t="s">
        <v>467</v>
      </c>
      <c r="I11" s="216" t="s">
        <v>777</v>
      </c>
      <c r="J11" s="216" t="s">
        <v>777</v>
      </c>
      <c r="K11" s="182" t="s">
        <v>777</v>
      </c>
      <c r="L11" s="52">
        <v>42826</v>
      </c>
      <c r="M11" s="52">
        <v>43830</v>
      </c>
      <c r="N11" s="51" t="s">
        <v>718</v>
      </c>
      <c r="O11" s="51" t="s">
        <v>685</v>
      </c>
      <c r="P11" s="53">
        <v>1</v>
      </c>
      <c r="Q11" s="53">
        <v>1</v>
      </c>
      <c r="R11" s="53">
        <v>1</v>
      </c>
      <c r="S11" s="53">
        <v>1</v>
      </c>
      <c r="T11" s="54" t="s">
        <v>1067</v>
      </c>
      <c r="U11" s="55"/>
      <c r="V11" s="54">
        <v>0.93</v>
      </c>
      <c r="W11" s="54">
        <f>+V11/Q11</f>
        <v>0.93</v>
      </c>
      <c r="X11" s="54">
        <v>0.98580000000000001</v>
      </c>
      <c r="Y11" s="54">
        <f>+X11/R11</f>
        <v>0.98580000000000001</v>
      </c>
      <c r="Z11" s="56"/>
      <c r="AA11" s="54"/>
      <c r="AB11" s="50" t="s">
        <v>502</v>
      </c>
      <c r="AC11" s="50" t="s">
        <v>503</v>
      </c>
      <c r="AD11" s="50"/>
      <c r="AE11" s="51">
        <v>1184</v>
      </c>
      <c r="AF11" s="51" t="s">
        <v>504</v>
      </c>
      <c r="AG11" s="50" t="s">
        <v>505</v>
      </c>
      <c r="AH11" s="57" t="s">
        <v>889</v>
      </c>
      <c r="AI11" s="57" t="s">
        <v>889</v>
      </c>
      <c r="AJ11" s="57" t="s">
        <v>889</v>
      </c>
      <c r="AK11" s="230" t="s">
        <v>777</v>
      </c>
      <c r="AL11" s="230"/>
      <c r="AM11" s="230" t="s">
        <v>777</v>
      </c>
      <c r="AN11" s="230" t="s">
        <v>777</v>
      </c>
      <c r="AO11" s="230" t="s">
        <v>777</v>
      </c>
      <c r="AP11" s="230" t="s">
        <v>777</v>
      </c>
      <c r="AQ11" s="230" t="s">
        <v>777</v>
      </c>
      <c r="AR11" s="227" t="s">
        <v>777</v>
      </c>
      <c r="AS11" s="227" t="s">
        <v>777</v>
      </c>
      <c r="AT11" s="230" t="s">
        <v>777</v>
      </c>
      <c r="AU11" s="230" t="s">
        <v>777</v>
      </c>
      <c r="AV11" s="230" t="s">
        <v>777</v>
      </c>
      <c r="AW11" s="230" t="s">
        <v>777</v>
      </c>
      <c r="AX11" s="230" t="s">
        <v>777</v>
      </c>
      <c r="AY11" s="230" t="s">
        <v>777</v>
      </c>
      <c r="AZ11" s="230" t="s">
        <v>777</v>
      </c>
      <c r="BA11" s="230" t="s">
        <v>777</v>
      </c>
      <c r="BB11" s="230" t="s">
        <v>777</v>
      </c>
      <c r="BC11" s="230" t="s">
        <v>777</v>
      </c>
      <c r="BD11" s="230" t="s">
        <v>777</v>
      </c>
      <c r="BE11" s="253" t="s">
        <v>1157</v>
      </c>
      <c r="BF11" s="167" t="s">
        <v>1270</v>
      </c>
    </row>
    <row r="12" spans="1:58" s="168" customFormat="1" ht="200.1" customHeight="1">
      <c r="A12" s="49" t="s">
        <v>960</v>
      </c>
      <c r="B12" s="81" t="s">
        <v>457</v>
      </c>
      <c r="C12" s="51" t="s">
        <v>465</v>
      </c>
      <c r="D12" s="81" t="s">
        <v>454</v>
      </c>
      <c r="E12" s="81" t="s">
        <v>962</v>
      </c>
      <c r="F12" s="51" t="s">
        <v>761</v>
      </c>
      <c r="G12" s="51" t="s">
        <v>466</v>
      </c>
      <c r="H12" s="51" t="s">
        <v>467</v>
      </c>
      <c r="I12" s="216" t="s">
        <v>777</v>
      </c>
      <c r="J12" s="216" t="s">
        <v>777</v>
      </c>
      <c r="K12" s="182" t="s">
        <v>777</v>
      </c>
      <c r="L12" s="52">
        <v>42826</v>
      </c>
      <c r="M12" s="52">
        <v>43830</v>
      </c>
      <c r="N12" s="51" t="s">
        <v>719</v>
      </c>
      <c r="O12" s="51" t="s">
        <v>685</v>
      </c>
      <c r="P12" s="53">
        <v>1</v>
      </c>
      <c r="Q12" s="53">
        <v>1</v>
      </c>
      <c r="R12" s="53">
        <v>1</v>
      </c>
      <c r="S12" s="53">
        <v>1</v>
      </c>
      <c r="T12" s="54">
        <v>1</v>
      </c>
      <c r="U12" s="55">
        <f t="shared" ref="U12:U20" si="0">T12/P12</f>
        <v>1</v>
      </c>
      <c r="V12" s="54">
        <v>1</v>
      </c>
      <c r="W12" s="54">
        <f>+V12/Q12</f>
        <v>1</v>
      </c>
      <c r="X12" s="54">
        <v>1</v>
      </c>
      <c r="Y12" s="54">
        <f>+X12/R12</f>
        <v>1</v>
      </c>
      <c r="Z12" s="56"/>
      <c r="AA12" s="54"/>
      <c r="AB12" s="50" t="s">
        <v>502</v>
      </c>
      <c r="AC12" s="50" t="s">
        <v>503</v>
      </c>
      <c r="AD12" s="50"/>
      <c r="AE12" s="51">
        <v>1184</v>
      </c>
      <c r="AF12" s="51" t="s">
        <v>504</v>
      </c>
      <c r="AG12" s="50" t="s">
        <v>505</v>
      </c>
      <c r="AH12" s="57" t="s">
        <v>889</v>
      </c>
      <c r="AI12" s="57" t="s">
        <v>889</v>
      </c>
      <c r="AJ12" s="57" t="s">
        <v>889</v>
      </c>
      <c r="AK12" s="230" t="s">
        <v>777</v>
      </c>
      <c r="AL12" s="230"/>
      <c r="AM12" s="230" t="s">
        <v>777</v>
      </c>
      <c r="AN12" s="230" t="s">
        <v>777</v>
      </c>
      <c r="AO12" s="230" t="s">
        <v>777</v>
      </c>
      <c r="AP12" s="230" t="s">
        <v>777</v>
      </c>
      <c r="AQ12" s="230" t="s">
        <v>777</v>
      </c>
      <c r="AR12" s="227" t="s">
        <v>777</v>
      </c>
      <c r="AS12" s="227" t="s">
        <v>777</v>
      </c>
      <c r="AT12" s="230" t="s">
        <v>777</v>
      </c>
      <c r="AU12" s="230" t="s">
        <v>777</v>
      </c>
      <c r="AV12" s="230" t="s">
        <v>777</v>
      </c>
      <c r="AW12" s="230" t="s">
        <v>777</v>
      </c>
      <c r="AX12" s="230" t="s">
        <v>777</v>
      </c>
      <c r="AY12" s="230" t="s">
        <v>777</v>
      </c>
      <c r="AZ12" s="230" t="s">
        <v>777</v>
      </c>
      <c r="BA12" s="230" t="s">
        <v>777</v>
      </c>
      <c r="BB12" s="230" t="s">
        <v>777</v>
      </c>
      <c r="BC12" s="230" t="s">
        <v>777</v>
      </c>
      <c r="BD12" s="230" t="s">
        <v>777</v>
      </c>
      <c r="BE12" s="253" t="s">
        <v>1160</v>
      </c>
    </row>
    <row r="13" spans="1:58" s="167" customFormat="1" ht="200.1" customHeight="1">
      <c r="A13" s="49" t="s">
        <v>963</v>
      </c>
      <c r="B13" s="81" t="s">
        <v>457</v>
      </c>
      <c r="C13" s="51" t="s">
        <v>465</v>
      </c>
      <c r="D13" s="81" t="s">
        <v>454</v>
      </c>
      <c r="E13" s="81" t="s">
        <v>914</v>
      </c>
      <c r="F13" s="51" t="s">
        <v>761</v>
      </c>
      <c r="G13" s="51" t="s">
        <v>466</v>
      </c>
      <c r="H13" s="51" t="s">
        <v>467</v>
      </c>
      <c r="I13" s="216" t="s">
        <v>777</v>
      </c>
      <c r="J13" s="216" t="s">
        <v>777</v>
      </c>
      <c r="K13" s="182" t="s">
        <v>777</v>
      </c>
      <c r="L13" s="52">
        <v>42826</v>
      </c>
      <c r="M13" s="52">
        <v>43830</v>
      </c>
      <c r="N13" s="51" t="s">
        <v>720</v>
      </c>
      <c r="O13" s="51" t="s">
        <v>685</v>
      </c>
      <c r="P13" s="53">
        <v>1</v>
      </c>
      <c r="Q13" s="53">
        <v>1</v>
      </c>
      <c r="R13" s="53">
        <v>1</v>
      </c>
      <c r="S13" s="53">
        <v>1</v>
      </c>
      <c r="T13" s="54">
        <v>0</v>
      </c>
      <c r="U13" s="55">
        <f t="shared" si="0"/>
        <v>0</v>
      </c>
      <c r="V13" s="54">
        <v>1</v>
      </c>
      <c r="W13" s="54">
        <f>+V13/Q13</f>
        <v>1</v>
      </c>
      <c r="X13" s="54">
        <v>1</v>
      </c>
      <c r="Y13" s="54">
        <f>+X12/R12</f>
        <v>1</v>
      </c>
      <c r="Z13" s="56"/>
      <c r="AA13" s="54"/>
      <c r="AB13" s="50" t="s">
        <v>502</v>
      </c>
      <c r="AC13" s="50" t="s">
        <v>503</v>
      </c>
      <c r="AD13" s="50"/>
      <c r="AE13" s="51">
        <v>1184</v>
      </c>
      <c r="AF13" s="51" t="s">
        <v>504</v>
      </c>
      <c r="AG13" s="50" t="s">
        <v>505</v>
      </c>
      <c r="AH13" s="57" t="s">
        <v>889</v>
      </c>
      <c r="AI13" s="57" t="s">
        <v>889</v>
      </c>
      <c r="AJ13" s="57" t="s">
        <v>889</v>
      </c>
      <c r="AK13" s="230" t="s">
        <v>777</v>
      </c>
      <c r="AL13" s="230"/>
      <c r="AM13" s="230" t="s">
        <v>777</v>
      </c>
      <c r="AN13" s="230" t="s">
        <v>777</v>
      </c>
      <c r="AO13" s="230" t="s">
        <v>777</v>
      </c>
      <c r="AP13" s="230" t="s">
        <v>777</v>
      </c>
      <c r="AQ13" s="230" t="s">
        <v>777</v>
      </c>
      <c r="AR13" s="227" t="s">
        <v>777</v>
      </c>
      <c r="AS13" s="227" t="s">
        <v>777</v>
      </c>
      <c r="AT13" s="230" t="s">
        <v>777</v>
      </c>
      <c r="AU13" s="230" t="s">
        <v>777</v>
      </c>
      <c r="AV13" s="230" t="s">
        <v>777</v>
      </c>
      <c r="AW13" s="230" t="s">
        <v>777</v>
      </c>
      <c r="AX13" s="230" t="s">
        <v>777</v>
      </c>
      <c r="AY13" s="230" t="s">
        <v>777</v>
      </c>
      <c r="AZ13" s="230" t="s">
        <v>777</v>
      </c>
      <c r="BA13" s="230" t="s">
        <v>777</v>
      </c>
      <c r="BB13" s="230" t="s">
        <v>777</v>
      </c>
      <c r="BC13" s="230" t="s">
        <v>777</v>
      </c>
      <c r="BD13" s="230" t="s">
        <v>777</v>
      </c>
      <c r="BE13" s="253" t="s">
        <v>1160</v>
      </c>
    </row>
    <row r="14" spans="1:58" s="167" customFormat="1" ht="200.1" customHeight="1">
      <c r="A14" s="193" t="s">
        <v>964</v>
      </c>
      <c r="B14" s="81" t="s">
        <v>457</v>
      </c>
      <c r="C14" s="51" t="s">
        <v>465</v>
      </c>
      <c r="D14" s="81" t="s">
        <v>454</v>
      </c>
      <c r="E14" s="81" t="s">
        <v>915</v>
      </c>
      <c r="F14" s="51" t="s">
        <v>761</v>
      </c>
      <c r="G14" s="51" t="s">
        <v>466</v>
      </c>
      <c r="H14" s="51" t="s">
        <v>467</v>
      </c>
      <c r="I14" s="216" t="s">
        <v>777</v>
      </c>
      <c r="J14" s="216" t="s">
        <v>777</v>
      </c>
      <c r="K14" s="182" t="s">
        <v>777</v>
      </c>
      <c r="L14" s="52">
        <v>42826</v>
      </c>
      <c r="M14" s="52">
        <v>42767</v>
      </c>
      <c r="N14" s="51" t="s">
        <v>721</v>
      </c>
      <c r="O14" s="51" t="s">
        <v>722</v>
      </c>
      <c r="P14" s="61">
        <v>1187041</v>
      </c>
      <c r="Q14" s="61" t="s">
        <v>777</v>
      </c>
      <c r="R14" s="61" t="s">
        <v>777</v>
      </c>
      <c r="S14" s="61" t="s">
        <v>777</v>
      </c>
      <c r="T14" s="70" t="s">
        <v>791</v>
      </c>
      <c r="U14" s="55">
        <f t="shared" si="0"/>
        <v>1.0457633729584741</v>
      </c>
      <c r="V14" s="81" t="s">
        <v>949</v>
      </c>
      <c r="W14" s="81" t="s">
        <v>949</v>
      </c>
      <c r="X14" s="51" t="s">
        <v>949</v>
      </c>
      <c r="Y14" s="51" t="s">
        <v>949</v>
      </c>
      <c r="Z14" s="56" t="s">
        <v>777</v>
      </c>
      <c r="AA14" s="54"/>
      <c r="AB14" s="50" t="s">
        <v>502</v>
      </c>
      <c r="AC14" s="50" t="s">
        <v>503</v>
      </c>
      <c r="AD14" s="50"/>
      <c r="AE14" s="51">
        <v>1185</v>
      </c>
      <c r="AF14" s="51" t="s">
        <v>506</v>
      </c>
      <c r="AG14" s="50" t="s">
        <v>507</v>
      </c>
      <c r="AH14" s="57" t="s">
        <v>889</v>
      </c>
      <c r="AI14" s="57" t="s">
        <v>889</v>
      </c>
      <c r="AJ14" s="57" t="s">
        <v>889</v>
      </c>
      <c r="AK14" s="230" t="s">
        <v>777</v>
      </c>
      <c r="AL14" s="230"/>
      <c r="AM14" s="230" t="s">
        <v>777</v>
      </c>
      <c r="AN14" s="230" t="s">
        <v>777</v>
      </c>
      <c r="AO14" s="230" t="s">
        <v>777</v>
      </c>
      <c r="AP14" s="230" t="s">
        <v>777</v>
      </c>
      <c r="AQ14" s="230" t="s">
        <v>777</v>
      </c>
      <c r="AR14" s="228" t="s">
        <v>777</v>
      </c>
      <c r="AS14" s="228" t="s">
        <v>777</v>
      </c>
      <c r="AT14" s="230" t="s">
        <v>777</v>
      </c>
      <c r="AU14" s="230" t="s">
        <v>777</v>
      </c>
      <c r="AV14" s="230" t="s">
        <v>777</v>
      </c>
      <c r="AW14" s="230" t="s">
        <v>777</v>
      </c>
      <c r="AX14" s="230" t="s">
        <v>777</v>
      </c>
      <c r="AY14" s="230" t="s">
        <v>777</v>
      </c>
      <c r="AZ14" s="230" t="s">
        <v>777</v>
      </c>
      <c r="BA14" s="230" t="s">
        <v>777</v>
      </c>
      <c r="BB14" s="230" t="s">
        <v>777</v>
      </c>
      <c r="BC14" s="230" t="s">
        <v>777</v>
      </c>
      <c r="BD14" s="230" t="s">
        <v>777</v>
      </c>
      <c r="BE14" s="51" t="s">
        <v>1161</v>
      </c>
    </row>
    <row r="15" spans="1:58" s="167" customFormat="1" ht="200.1" customHeight="1">
      <c r="A15" s="193" t="s">
        <v>965</v>
      </c>
      <c r="B15" s="81" t="s">
        <v>457</v>
      </c>
      <c r="C15" s="51" t="s">
        <v>465</v>
      </c>
      <c r="D15" s="81" t="s">
        <v>454</v>
      </c>
      <c r="E15" s="81" t="s">
        <v>916</v>
      </c>
      <c r="F15" s="51" t="s">
        <v>761</v>
      </c>
      <c r="G15" s="51" t="s">
        <v>466</v>
      </c>
      <c r="H15" s="51" t="s">
        <v>467</v>
      </c>
      <c r="I15" s="216" t="s">
        <v>777</v>
      </c>
      <c r="J15" s="216" t="s">
        <v>777</v>
      </c>
      <c r="K15" s="182" t="s">
        <v>777</v>
      </c>
      <c r="L15" s="52">
        <v>42826</v>
      </c>
      <c r="M15" s="52">
        <v>42767</v>
      </c>
      <c r="N15" s="51" t="s">
        <v>723</v>
      </c>
      <c r="O15" s="51" t="s">
        <v>722</v>
      </c>
      <c r="P15" s="61">
        <v>36713</v>
      </c>
      <c r="Q15" s="61" t="s">
        <v>777</v>
      </c>
      <c r="R15" s="61" t="s">
        <v>777</v>
      </c>
      <c r="S15" s="61" t="s">
        <v>777</v>
      </c>
      <c r="T15" s="61">
        <v>35451</v>
      </c>
      <c r="U15" s="55">
        <f t="shared" si="0"/>
        <v>0.96562525535913712</v>
      </c>
      <c r="V15" s="81" t="s">
        <v>949</v>
      </c>
      <c r="W15" s="81" t="s">
        <v>949</v>
      </c>
      <c r="X15" s="51" t="s">
        <v>949</v>
      </c>
      <c r="Y15" s="51" t="s">
        <v>949</v>
      </c>
      <c r="Z15" s="56" t="s">
        <v>777</v>
      </c>
      <c r="AA15" s="54"/>
      <c r="AB15" s="50" t="s">
        <v>502</v>
      </c>
      <c r="AC15" s="50" t="s">
        <v>503</v>
      </c>
      <c r="AD15" s="50"/>
      <c r="AE15" s="51">
        <v>1185</v>
      </c>
      <c r="AF15" s="51" t="s">
        <v>506</v>
      </c>
      <c r="AG15" s="50" t="s">
        <v>507</v>
      </c>
      <c r="AH15" s="57" t="s">
        <v>889</v>
      </c>
      <c r="AI15" s="57" t="s">
        <v>889</v>
      </c>
      <c r="AJ15" s="57" t="s">
        <v>889</v>
      </c>
      <c r="AK15" s="230" t="s">
        <v>777</v>
      </c>
      <c r="AL15" s="230"/>
      <c r="AM15" s="230" t="s">
        <v>777</v>
      </c>
      <c r="AN15" s="230" t="s">
        <v>777</v>
      </c>
      <c r="AO15" s="230" t="s">
        <v>777</v>
      </c>
      <c r="AP15" s="230" t="s">
        <v>777</v>
      </c>
      <c r="AQ15" s="228" t="s">
        <v>777</v>
      </c>
      <c r="AR15" s="228" t="s">
        <v>777</v>
      </c>
      <c r="AS15" s="228" t="s">
        <v>777</v>
      </c>
      <c r="AT15" s="230" t="s">
        <v>777</v>
      </c>
      <c r="AU15" s="230" t="s">
        <v>777</v>
      </c>
      <c r="AV15" s="230" t="s">
        <v>777</v>
      </c>
      <c r="AW15" s="230" t="s">
        <v>777</v>
      </c>
      <c r="AX15" s="230" t="s">
        <v>777</v>
      </c>
      <c r="AY15" s="230" t="s">
        <v>777</v>
      </c>
      <c r="AZ15" s="230" t="s">
        <v>777</v>
      </c>
      <c r="BA15" s="230" t="s">
        <v>777</v>
      </c>
      <c r="BB15" s="230" t="s">
        <v>777</v>
      </c>
      <c r="BC15" s="230" t="s">
        <v>777</v>
      </c>
      <c r="BD15" s="230" t="s">
        <v>777</v>
      </c>
      <c r="BE15" s="51" t="s">
        <v>1162</v>
      </c>
    </row>
    <row r="16" spans="1:58" s="167" customFormat="1" ht="200.1" customHeight="1">
      <c r="A16" s="193" t="s">
        <v>966</v>
      </c>
      <c r="B16" s="81" t="s">
        <v>457</v>
      </c>
      <c r="C16" s="51" t="s">
        <v>465</v>
      </c>
      <c r="D16" s="81" t="s">
        <v>454</v>
      </c>
      <c r="E16" s="81" t="s">
        <v>917</v>
      </c>
      <c r="F16" s="51" t="s">
        <v>761</v>
      </c>
      <c r="G16" s="51" t="s">
        <v>466</v>
      </c>
      <c r="H16" s="51" t="s">
        <v>467</v>
      </c>
      <c r="I16" s="216" t="s">
        <v>777</v>
      </c>
      <c r="J16" s="216" t="s">
        <v>777</v>
      </c>
      <c r="K16" s="182" t="s">
        <v>777</v>
      </c>
      <c r="L16" s="52">
        <v>42826</v>
      </c>
      <c r="M16" s="52">
        <v>42767</v>
      </c>
      <c r="N16" s="51" t="s">
        <v>724</v>
      </c>
      <c r="O16" s="51" t="s">
        <v>722</v>
      </c>
      <c r="P16" s="61">
        <v>69929</v>
      </c>
      <c r="Q16" s="61" t="s">
        <v>777</v>
      </c>
      <c r="R16" s="61" t="s">
        <v>777</v>
      </c>
      <c r="S16" s="61" t="s">
        <v>777</v>
      </c>
      <c r="T16" s="61">
        <v>27093</v>
      </c>
      <c r="U16" s="55">
        <f t="shared" si="0"/>
        <v>0.38743582776816488</v>
      </c>
      <c r="V16" s="81" t="s">
        <v>949</v>
      </c>
      <c r="W16" s="81" t="s">
        <v>949</v>
      </c>
      <c r="X16" s="51" t="s">
        <v>949</v>
      </c>
      <c r="Y16" s="51" t="s">
        <v>949</v>
      </c>
      <c r="Z16" s="56" t="s">
        <v>777</v>
      </c>
      <c r="AA16" s="54"/>
      <c r="AB16" s="50" t="s">
        <v>502</v>
      </c>
      <c r="AC16" s="50" t="s">
        <v>503</v>
      </c>
      <c r="AD16" s="50"/>
      <c r="AE16" s="51">
        <v>1185</v>
      </c>
      <c r="AF16" s="51" t="s">
        <v>506</v>
      </c>
      <c r="AG16" s="50" t="s">
        <v>507</v>
      </c>
      <c r="AH16" s="57" t="s">
        <v>889</v>
      </c>
      <c r="AI16" s="57" t="s">
        <v>889</v>
      </c>
      <c r="AJ16" s="57" t="s">
        <v>889</v>
      </c>
      <c r="AK16" s="230" t="s">
        <v>777</v>
      </c>
      <c r="AL16" s="230"/>
      <c r="AM16" s="230" t="s">
        <v>777</v>
      </c>
      <c r="AN16" s="230" t="s">
        <v>777</v>
      </c>
      <c r="AO16" s="230" t="s">
        <v>777</v>
      </c>
      <c r="AP16" s="230" t="s">
        <v>777</v>
      </c>
      <c r="AQ16" s="230" t="s">
        <v>777</v>
      </c>
      <c r="AR16" s="227" t="s">
        <v>777</v>
      </c>
      <c r="AS16" s="227" t="s">
        <v>777</v>
      </c>
      <c r="AT16" s="230" t="s">
        <v>777</v>
      </c>
      <c r="AU16" s="230" t="s">
        <v>777</v>
      </c>
      <c r="AV16" s="230" t="s">
        <v>777</v>
      </c>
      <c r="AW16" s="230" t="s">
        <v>777</v>
      </c>
      <c r="AX16" s="230" t="s">
        <v>777</v>
      </c>
      <c r="AY16" s="230" t="s">
        <v>777</v>
      </c>
      <c r="AZ16" s="230" t="s">
        <v>777</v>
      </c>
      <c r="BA16" s="230" t="s">
        <v>777</v>
      </c>
      <c r="BB16" s="230" t="s">
        <v>777</v>
      </c>
      <c r="BC16" s="230" t="s">
        <v>777</v>
      </c>
      <c r="BD16" s="230" t="s">
        <v>777</v>
      </c>
      <c r="BE16" s="51" t="s">
        <v>1162</v>
      </c>
    </row>
    <row r="17" spans="1:57" s="167" customFormat="1" ht="200.1" customHeight="1">
      <c r="A17" s="49" t="s">
        <v>967</v>
      </c>
      <c r="B17" s="81" t="s">
        <v>457</v>
      </c>
      <c r="C17" s="51" t="s">
        <v>465</v>
      </c>
      <c r="D17" s="81" t="s">
        <v>454</v>
      </c>
      <c r="E17" s="81" t="s">
        <v>918</v>
      </c>
      <c r="F17" s="51" t="s">
        <v>761</v>
      </c>
      <c r="G17" s="51" t="s">
        <v>466</v>
      </c>
      <c r="H17" s="51" t="s">
        <v>467</v>
      </c>
      <c r="I17" s="216" t="s">
        <v>777</v>
      </c>
      <c r="J17" s="216" t="s">
        <v>777</v>
      </c>
      <c r="K17" s="182" t="s">
        <v>777</v>
      </c>
      <c r="L17" s="52">
        <v>42826</v>
      </c>
      <c r="M17" s="52">
        <v>43830</v>
      </c>
      <c r="N17" s="51" t="s">
        <v>725</v>
      </c>
      <c r="O17" s="51" t="s">
        <v>913</v>
      </c>
      <c r="P17" s="61">
        <v>139546</v>
      </c>
      <c r="Q17" s="61">
        <v>147919</v>
      </c>
      <c r="R17" s="61">
        <v>153836</v>
      </c>
      <c r="S17" s="61">
        <v>158451</v>
      </c>
      <c r="T17" s="61">
        <v>146249</v>
      </c>
      <c r="U17" s="55">
        <f t="shared" si="0"/>
        <v>1.0480343399309189</v>
      </c>
      <c r="V17" s="61">
        <v>142047</v>
      </c>
      <c r="W17" s="54">
        <f>+V17/Q17</f>
        <v>0.9603025980435238</v>
      </c>
      <c r="X17" s="61">
        <v>160453</v>
      </c>
      <c r="Y17" s="62">
        <f>X17/R17</f>
        <v>1.0430133388803662</v>
      </c>
      <c r="Z17" s="56"/>
      <c r="AA17" s="54"/>
      <c r="AB17" s="50" t="s">
        <v>502</v>
      </c>
      <c r="AC17" s="50" t="s">
        <v>503</v>
      </c>
      <c r="AD17" s="50"/>
      <c r="AE17" s="51">
        <v>1185</v>
      </c>
      <c r="AF17" s="51" t="s">
        <v>506</v>
      </c>
      <c r="AG17" s="50" t="s">
        <v>507</v>
      </c>
      <c r="AH17" s="57" t="s">
        <v>889</v>
      </c>
      <c r="AI17" s="57" t="s">
        <v>889</v>
      </c>
      <c r="AJ17" s="57" t="s">
        <v>889</v>
      </c>
      <c r="AK17" s="230" t="s">
        <v>777</v>
      </c>
      <c r="AL17" s="230"/>
      <c r="AM17" s="230" t="s">
        <v>777</v>
      </c>
      <c r="AN17" s="230" t="s">
        <v>777</v>
      </c>
      <c r="AO17" s="230" t="s">
        <v>777</v>
      </c>
      <c r="AP17" s="230" t="s">
        <v>777</v>
      </c>
      <c r="AQ17" s="230" t="s">
        <v>777</v>
      </c>
      <c r="AR17" s="227" t="s">
        <v>777</v>
      </c>
      <c r="AS17" s="227" t="s">
        <v>777</v>
      </c>
      <c r="AT17" s="230" t="s">
        <v>777</v>
      </c>
      <c r="AU17" s="230" t="s">
        <v>777</v>
      </c>
      <c r="AV17" s="230" t="s">
        <v>777</v>
      </c>
      <c r="AW17" s="230" t="s">
        <v>777</v>
      </c>
      <c r="AX17" s="230" t="s">
        <v>777</v>
      </c>
      <c r="AY17" s="230" t="s">
        <v>777</v>
      </c>
      <c r="AZ17" s="230" t="s">
        <v>777</v>
      </c>
      <c r="BA17" s="230" t="s">
        <v>777</v>
      </c>
      <c r="BB17" s="230" t="s">
        <v>777</v>
      </c>
      <c r="BC17" s="230" t="s">
        <v>777</v>
      </c>
      <c r="BD17" s="230" t="s">
        <v>777</v>
      </c>
      <c r="BE17" s="51" t="s">
        <v>1160</v>
      </c>
    </row>
    <row r="18" spans="1:57" s="167" customFormat="1" ht="200.1" customHeight="1">
      <c r="A18" s="49" t="s">
        <v>968</v>
      </c>
      <c r="B18" s="81" t="s">
        <v>457</v>
      </c>
      <c r="C18" s="51" t="s">
        <v>465</v>
      </c>
      <c r="D18" s="81" t="s">
        <v>454</v>
      </c>
      <c r="E18" s="81" t="s">
        <v>919</v>
      </c>
      <c r="F18" s="51" t="s">
        <v>761</v>
      </c>
      <c r="G18" s="51" t="s">
        <v>466</v>
      </c>
      <c r="H18" s="51" t="s">
        <v>467</v>
      </c>
      <c r="I18" s="216" t="s">
        <v>777</v>
      </c>
      <c r="J18" s="216" t="s">
        <v>777</v>
      </c>
      <c r="K18" s="182" t="s">
        <v>777</v>
      </c>
      <c r="L18" s="52">
        <v>42826</v>
      </c>
      <c r="M18" s="52">
        <v>43830</v>
      </c>
      <c r="N18" s="51" t="s">
        <v>726</v>
      </c>
      <c r="O18" s="51" t="s">
        <v>913</v>
      </c>
      <c r="P18" s="63">
        <v>1</v>
      </c>
      <c r="Q18" s="63">
        <v>1</v>
      </c>
      <c r="R18" s="63">
        <v>1</v>
      </c>
      <c r="S18" s="63">
        <v>1</v>
      </c>
      <c r="T18" s="54">
        <v>1</v>
      </c>
      <c r="U18" s="55">
        <f t="shared" si="0"/>
        <v>1</v>
      </c>
      <c r="V18" s="54">
        <v>1</v>
      </c>
      <c r="W18" s="55">
        <v>1</v>
      </c>
      <c r="X18" s="54">
        <v>1</v>
      </c>
      <c r="Y18" s="64">
        <f>+X18/R18</f>
        <v>1</v>
      </c>
      <c r="Z18" s="56"/>
      <c r="AA18" s="54"/>
      <c r="AB18" s="50" t="s">
        <v>502</v>
      </c>
      <c r="AC18" s="50" t="s">
        <v>503</v>
      </c>
      <c r="AD18" s="50"/>
      <c r="AE18" s="51">
        <v>1185</v>
      </c>
      <c r="AF18" s="51" t="s">
        <v>506</v>
      </c>
      <c r="AG18" s="50" t="s">
        <v>507</v>
      </c>
      <c r="AH18" s="57" t="s">
        <v>889</v>
      </c>
      <c r="AI18" s="57" t="s">
        <v>889</v>
      </c>
      <c r="AJ18" s="57" t="s">
        <v>889</v>
      </c>
      <c r="AK18" s="230" t="s">
        <v>777</v>
      </c>
      <c r="AL18" s="230"/>
      <c r="AM18" s="230" t="s">
        <v>777</v>
      </c>
      <c r="AN18" s="230" t="s">
        <v>777</v>
      </c>
      <c r="AO18" s="230" t="s">
        <v>777</v>
      </c>
      <c r="AP18" s="230" t="s">
        <v>777</v>
      </c>
      <c r="AQ18" s="230" t="s">
        <v>777</v>
      </c>
      <c r="AR18" s="227" t="s">
        <v>777</v>
      </c>
      <c r="AS18" s="227" t="s">
        <v>777</v>
      </c>
      <c r="AT18" s="230" t="s">
        <v>777</v>
      </c>
      <c r="AU18" s="230" t="s">
        <v>777</v>
      </c>
      <c r="AV18" s="230" t="s">
        <v>777</v>
      </c>
      <c r="AW18" s="230" t="s">
        <v>777</v>
      </c>
      <c r="AX18" s="230" t="s">
        <v>777</v>
      </c>
      <c r="AY18" s="230" t="s">
        <v>777</v>
      </c>
      <c r="AZ18" s="230" t="s">
        <v>777</v>
      </c>
      <c r="BA18" s="230" t="s">
        <v>777</v>
      </c>
      <c r="BB18" s="230" t="s">
        <v>777</v>
      </c>
      <c r="BC18" s="230" t="s">
        <v>777</v>
      </c>
      <c r="BD18" s="230" t="s">
        <v>777</v>
      </c>
      <c r="BE18" s="51" t="s">
        <v>1160</v>
      </c>
    </row>
    <row r="19" spans="1:57" s="167" customFormat="1" ht="200.1" customHeight="1">
      <c r="A19" s="193" t="s">
        <v>969</v>
      </c>
      <c r="B19" s="81" t="s">
        <v>457</v>
      </c>
      <c r="C19" s="51" t="s">
        <v>465</v>
      </c>
      <c r="D19" s="81" t="s">
        <v>454</v>
      </c>
      <c r="E19" s="81" t="s">
        <v>920</v>
      </c>
      <c r="F19" s="51" t="s">
        <v>761</v>
      </c>
      <c r="G19" s="51" t="s">
        <v>466</v>
      </c>
      <c r="H19" s="51" t="s">
        <v>467</v>
      </c>
      <c r="I19" s="216" t="s">
        <v>777</v>
      </c>
      <c r="J19" s="216" t="s">
        <v>777</v>
      </c>
      <c r="K19" s="182" t="s">
        <v>777</v>
      </c>
      <c r="L19" s="52">
        <v>42826</v>
      </c>
      <c r="M19" s="52">
        <v>42767</v>
      </c>
      <c r="N19" s="51" t="s">
        <v>727</v>
      </c>
      <c r="O19" s="51" t="s">
        <v>685</v>
      </c>
      <c r="P19" s="53">
        <v>1</v>
      </c>
      <c r="Q19" s="53" t="s">
        <v>777</v>
      </c>
      <c r="R19" s="53" t="s">
        <v>777</v>
      </c>
      <c r="S19" s="53" t="s">
        <v>777</v>
      </c>
      <c r="T19" s="70" t="s">
        <v>792</v>
      </c>
      <c r="U19" s="55">
        <f t="shared" si="0"/>
        <v>1</v>
      </c>
      <c r="V19" s="81" t="s">
        <v>949</v>
      </c>
      <c r="W19" s="81" t="s">
        <v>949</v>
      </c>
      <c r="X19" s="51" t="s">
        <v>949</v>
      </c>
      <c r="Y19" s="51" t="s">
        <v>949</v>
      </c>
      <c r="Z19" s="56" t="s">
        <v>777</v>
      </c>
      <c r="AA19" s="54"/>
      <c r="AB19" s="50" t="s">
        <v>502</v>
      </c>
      <c r="AC19" s="50" t="s">
        <v>503</v>
      </c>
      <c r="AD19" s="50"/>
      <c r="AE19" s="51">
        <v>1185</v>
      </c>
      <c r="AF19" s="51" t="s">
        <v>506</v>
      </c>
      <c r="AG19" s="50" t="s">
        <v>507</v>
      </c>
      <c r="AH19" s="49" t="s">
        <v>889</v>
      </c>
      <c r="AI19" s="49" t="s">
        <v>889</v>
      </c>
      <c r="AJ19" s="49" t="s">
        <v>889</v>
      </c>
      <c r="AK19" s="230" t="s">
        <v>777</v>
      </c>
      <c r="AL19" s="230"/>
      <c r="AM19" s="230" t="s">
        <v>777</v>
      </c>
      <c r="AN19" s="230" t="s">
        <v>777</v>
      </c>
      <c r="AO19" s="230" t="s">
        <v>777</v>
      </c>
      <c r="AP19" s="230" t="s">
        <v>777</v>
      </c>
      <c r="AQ19" s="230" t="s">
        <v>777</v>
      </c>
      <c r="AR19" s="227" t="s">
        <v>777</v>
      </c>
      <c r="AS19" s="227" t="s">
        <v>777</v>
      </c>
      <c r="AT19" s="230" t="s">
        <v>777</v>
      </c>
      <c r="AU19" s="230" t="s">
        <v>777</v>
      </c>
      <c r="AV19" s="230" t="s">
        <v>777</v>
      </c>
      <c r="AW19" s="230" t="s">
        <v>777</v>
      </c>
      <c r="AX19" s="230" t="s">
        <v>777</v>
      </c>
      <c r="AY19" s="230" t="s">
        <v>777</v>
      </c>
      <c r="AZ19" s="230" t="s">
        <v>777</v>
      </c>
      <c r="BA19" s="230" t="s">
        <v>777</v>
      </c>
      <c r="BB19" s="230" t="s">
        <v>777</v>
      </c>
      <c r="BC19" s="230" t="s">
        <v>777</v>
      </c>
      <c r="BD19" s="230" t="s">
        <v>777</v>
      </c>
      <c r="BE19" s="51" t="s">
        <v>1160</v>
      </c>
    </row>
    <row r="20" spans="1:57" s="168" customFormat="1" ht="200.1" customHeight="1">
      <c r="A20" s="49" t="s">
        <v>970</v>
      </c>
      <c r="B20" s="81" t="s">
        <v>457</v>
      </c>
      <c r="C20" s="51" t="s">
        <v>465</v>
      </c>
      <c r="D20" s="81" t="s">
        <v>454</v>
      </c>
      <c r="E20" s="104" t="s">
        <v>950</v>
      </c>
      <c r="F20" s="51" t="s">
        <v>761</v>
      </c>
      <c r="G20" s="51" t="s">
        <v>466</v>
      </c>
      <c r="H20" s="51" t="s">
        <v>467</v>
      </c>
      <c r="I20" s="216" t="s">
        <v>1266</v>
      </c>
      <c r="J20" s="216">
        <v>3103061084</v>
      </c>
      <c r="K20" s="212" t="s">
        <v>1267</v>
      </c>
      <c r="L20" s="52">
        <v>42826</v>
      </c>
      <c r="M20" s="52">
        <v>43830</v>
      </c>
      <c r="N20" s="51" t="s">
        <v>684</v>
      </c>
      <c r="O20" s="51" t="s">
        <v>913</v>
      </c>
      <c r="P20" s="66">
        <v>0.4</v>
      </c>
      <c r="Q20" s="66">
        <v>0.6</v>
      </c>
      <c r="R20" s="66">
        <v>0.8</v>
      </c>
      <c r="S20" s="66">
        <v>0.82</v>
      </c>
      <c r="T20" s="64">
        <v>0.36699999999999999</v>
      </c>
      <c r="U20" s="55">
        <f t="shared" si="0"/>
        <v>0.91749999999999998</v>
      </c>
      <c r="V20" s="54">
        <v>0.57999999999999996</v>
      </c>
      <c r="W20" s="54">
        <f t="shared" ref="W20:W26" si="1">+V20/Q20</f>
        <v>0.96666666666666667</v>
      </c>
      <c r="X20" s="67">
        <v>0.79900000000000004</v>
      </c>
      <c r="Y20" s="67">
        <f>+X20/R20</f>
        <v>0.99875000000000003</v>
      </c>
      <c r="Z20" s="56"/>
      <c r="AA20" s="54"/>
      <c r="AB20" s="50" t="s">
        <v>502</v>
      </c>
      <c r="AC20" s="50" t="s">
        <v>503</v>
      </c>
      <c r="AD20" s="50"/>
      <c r="AE20" s="51">
        <v>1186</v>
      </c>
      <c r="AF20" s="51" t="s">
        <v>508</v>
      </c>
      <c r="AG20" s="50" t="s">
        <v>509</v>
      </c>
      <c r="AH20" s="57" t="s">
        <v>889</v>
      </c>
      <c r="AI20" s="57" t="s">
        <v>889</v>
      </c>
      <c r="AJ20" s="57" t="s">
        <v>889</v>
      </c>
      <c r="AK20" s="230" t="s">
        <v>777</v>
      </c>
      <c r="AL20" s="230"/>
      <c r="AM20" s="229" t="s">
        <v>777</v>
      </c>
      <c r="AN20" s="229" t="s">
        <v>777</v>
      </c>
      <c r="AO20" s="230" t="s">
        <v>777</v>
      </c>
      <c r="AP20" s="230"/>
      <c r="AQ20" s="230" t="s">
        <v>777</v>
      </c>
      <c r="AR20" s="227" t="s">
        <v>777</v>
      </c>
      <c r="AS20" s="227" t="s">
        <v>777</v>
      </c>
      <c r="AT20" s="230" t="s">
        <v>777</v>
      </c>
      <c r="AU20" s="230" t="s">
        <v>777</v>
      </c>
      <c r="AV20" s="230" t="s">
        <v>777</v>
      </c>
      <c r="AW20" s="230" t="s">
        <v>777</v>
      </c>
      <c r="AX20" s="230" t="s">
        <v>777</v>
      </c>
      <c r="AY20" s="230" t="s">
        <v>777</v>
      </c>
      <c r="AZ20" s="230" t="s">
        <v>777</v>
      </c>
      <c r="BA20" s="230" t="s">
        <v>777</v>
      </c>
      <c r="BB20" s="230" t="s">
        <v>777</v>
      </c>
      <c r="BC20" s="230" t="s">
        <v>777</v>
      </c>
      <c r="BD20" s="230" t="s">
        <v>777</v>
      </c>
      <c r="BE20" s="51" t="s">
        <v>1268</v>
      </c>
    </row>
    <row r="21" spans="1:57" s="168" customFormat="1" ht="200.1" customHeight="1">
      <c r="A21" s="49" t="s">
        <v>971</v>
      </c>
      <c r="B21" s="81" t="s">
        <v>457</v>
      </c>
      <c r="C21" s="51" t="s">
        <v>465</v>
      </c>
      <c r="D21" s="81" t="s">
        <v>454</v>
      </c>
      <c r="E21" s="104" t="s">
        <v>686</v>
      </c>
      <c r="F21" s="51" t="s">
        <v>761</v>
      </c>
      <c r="G21" s="51" t="s">
        <v>466</v>
      </c>
      <c r="H21" s="51" t="s">
        <v>467</v>
      </c>
      <c r="I21" s="216" t="s">
        <v>1266</v>
      </c>
      <c r="J21" s="216">
        <v>3103061084</v>
      </c>
      <c r="K21" s="212" t="s">
        <v>1267</v>
      </c>
      <c r="L21" s="52">
        <v>42826</v>
      </c>
      <c r="M21" s="52">
        <v>43830</v>
      </c>
      <c r="N21" s="51" t="s">
        <v>687</v>
      </c>
      <c r="O21" s="51" t="s">
        <v>913</v>
      </c>
      <c r="P21" s="66">
        <v>0.4</v>
      </c>
      <c r="Q21" s="66">
        <v>0.6</v>
      </c>
      <c r="R21" s="66">
        <v>0.8</v>
      </c>
      <c r="S21" s="66">
        <v>1</v>
      </c>
      <c r="T21" s="54">
        <v>0.36</v>
      </c>
      <c r="U21" s="68">
        <f>+T21/P21</f>
        <v>0.89999999999999991</v>
      </c>
      <c r="V21" s="67">
        <v>0.58379999999999999</v>
      </c>
      <c r="W21" s="54">
        <f t="shared" si="1"/>
        <v>0.97299999999999998</v>
      </c>
      <c r="X21" s="67">
        <v>0.79900000000000004</v>
      </c>
      <c r="Y21" s="67">
        <f>+X21/R21</f>
        <v>0.99875000000000003</v>
      </c>
      <c r="Z21" s="56"/>
      <c r="AA21" s="54"/>
      <c r="AB21" s="50" t="s">
        <v>502</v>
      </c>
      <c r="AC21" s="50" t="s">
        <v>503</v>
      </c>
      <c r="AD21" s="50"/>
      <c r="AE21" s="51">
        <v>1186</v>
      </c>
      <c r="AF21" s="51" t="s">
        <v>508</v>
      </c>
      <c r="AG21" s="65" t="s">
        <v>509</v>
      </c>
      <c r="AH21" s="57" t="s">
        <v>889</v>
      </c>
      <c r="AI21" s="57" t="s">
        <v>889</v>
      </c>
      <c r="AJ21" s="57" t="s">
        <v>889</v>
      </c>
      <c r="AK21" s="339" t="s">
        <v>777</v>
      </c>
      <c r="AL21" s="339"/>
      <c r="AM21" s="335" t="s">
        <v>777</v>
      </c>
      <c r="AN21" s="335" t="s">
        <v>777</v>
      </c>
      <c r="AO21" s="339" t="s">
        <v>777</v>
      </c>
      <c r="AP21" s="230"/>
      <c r="AQ21" s="230" t="s">
        <v>777</v>
      </c>
      <c r="AR21" s="227" t="s">
        <v>777</v>
      </c>
      <c r="AS21" s="227" t="s">
        <v>777</v>
      </c>
      <c r="AT21" s="230" t="s">
        <v>777</v>
      </c>
      <c r="AU21" s="230" t="s">
        <v>777</v>
      </c>
      <c r="AV21" s="230" t="s">
        <v>777</v>
      </c>
      <c r="AW21" s="230" t="s">
        <v>777</v>
      </c>
      <c r="AX21" s="230" t="s">
        <v>777</v>
      </c>
      <c r="AY21" s="230" t="s">
        <v>777</v>
      </c>
      <c r="AZ21" s="230" t="s">
        <v>777</v>
      </c>
      <c r="BA21" s="230" t="s">
        <v>777</v>
      </c>
      <c r="BB21" s="230" t="s">
        <v>777</v>
      </c>
      <c r="BC21" s="230" t="s">
        <v>777</v>
      </c>
      <c r="BD21" s="230" t="s">
        <v>777</v>
      </c>
      <c r="BE21" s="51" t="s">
        <v>1269</v>
      </c>
    </row>
    <row r="22" spans="1:57" s="167" customFormat="1" ht="200.1" customHeight="1">
      <c r="A22" s="49" t="s">
        <v>972</v>
      </c>
      <c r="B22" s="81" t="s">
        <v>457</v>
      </c>
      <c r="C22" s="51" t="s">
        <v>465</v>
      </c>
      <c r="D22" s="81" t="s">
        <v>454</v>
      </c>
      <c r="E22" s="104" t="s">
        <v>688</v>
      </c>
      <c r="F22" s="51" t="s">
        <v>761</v>
      </c>
      <c r="G22" s="51" t="s">
        <v>466</v>
      </c>
      <c r="H22" s="51" t="s">
        <v>467</v>
      </c>
      <c r="I22" s="216" t="s">
        <v>1266</v>
      </c>
      <c r="J22" s="216">
        <v>3103061084</v>
      </c>
      <c r="K22" s="212" t="s">
        <v>1267</v>
      </c>
      <c r="L22" s="52">
        <v>42826</v>
      </c>
      <c r="M22" s="52">
        <v>43830</v>
      </c>
      <c r="N22" s="51" t="s">
        <v>689</v>
      </c>
      <c r="O22" s="51" t="s">
        <v>913</v>
      </c>
      <c r="P22" s="66">
        <v>0.4</v>
      </c>
      <c r="Q22" s="66">
        <v>0.6</v>
      </c>
      <c r="R22" s="66">
        <v>0.8</v>
      </c>
      <c r="S22" s="66">
        <v>1</v>
      </c>
      <c r="T22" s="64">
        <v>0.375</v>
      </c>
      <c r="U22" s="69">
        <f t="shared" ref="U22:U36" si="2">T22/P22</f>
        <v>0.9375</v>
      </c>
      <c r="V22" s="54">
        <v>0.57999999999999996</v>
      </c>
      <c r="W22" s="54">
        <f t="shared" si="1"/>
        <v>0.96666666666666667</v>
      </c>
      <c r="X22" s="54">
        <v>0.8</v>
      </c>
      <c r="Y22" s="67">
        <f>+X22/R22</f>
        <v>1</v>
      </c>
      <c r="Z22" s="56"/>
      <c r="AA22" s="54"/>
      <c r="AB22" s="50" t="s">
        <v>502</v>
      </c>
      <c r="AC22" s="50" t="s">
        <v>503</v>
      </c>
      <c r="AD22" s="50"/>
      <c r="AE22" s="51">
        <v>1186</v>
      </c>
      <c r="AF22" s="51" t="s">
        <v>508</v>
      </c>
      <c r="AG22" s="65" t="s">
        <v>509</v>
      </c>
      <c r="AH22" s="57" t="s">
        <v>889</v>
      </c>
      <c r="AI22" s="57" t="s">
        <v>889</v>
      </c>
      <c r="AJ22" s="57" t="s">
        <v>889</v>
      </c>
      <c r="AK22" s="339" t="s">
        <v>777</v>
      </c>
      <c r="AL22" s="339"/>
      <c r="AM22" s="335" t="s">
        <v>777</v>
      </c>
      <c r="AN22" s="335" t="s">
        <v>777</v>
      </c>
      <c r="AO22" s="339" t="s">
        <v>777</v>
      </c>
      <c r="AP22" s="230"/>
      <c r="AQ22" s="230" t="s">
        <v>777</v>
      </c>
      <c r="AR22" s="227" t="s">
        <v>777</v>
      </c>
      <c r="AS22" s="227" t="s">
        <v>777</v>
      </c>
      <c r="AT22" s="230" t="s">
        <v>777</v>
      </c>
      <c r="AU22" s="230" t="s">
        <v>777</v>
      </c>
      <c r="AV22" s="230" t="s">
        <v>777</v>
      </c>
      <c r="AW22" s="230" t="s">
        <v>777</v>
      </c>
      <c r="AX22" s="230" t="s">
        <v>777</v>
      </c>
      <c r="AY22" s="230" t="s">
        <v>777</v>
      </c>
      <c r="AZ22" s="230" t="s">
        <v>777</v>
      </c>
      <c r="BA22" s="230" t="s">
        <v>777</v>
      </c>
      <c r="BB22" s="230" t="s">
        <v>777</v>
      </c>
      <c r="BC22" s="230" t="s">
        <v>777</v>
      </c>
      <c r="BD22" s="230" t="s">
        <v>777</v>
      </c>
      <c r="BE22" s="51" t="s">
        <v>1269</v>
      </c>
    </row>
    <row r="23" spans="1:57" s="167" customFormat="1" ht="200.1" customHeight="1">
      <c r="A23" s="49" t="s">
        <v>973</v>
      </c>
      <c r="B23" s="81" t="s">
        <v>457</v>
      </c>
      <c r="C23" s="51" t="s">
        <v>465</v>
      </c>
      <c r="D23" s="81" t="s">
        <v>454</v>
      </c>
      <c r="E23" s="81" t="s">
        <v>921</v>
      </c>
      <c r="F23" s="51" t="s">
        <v>761</v>
      </c>
      <c r="G23" s="51" t="s">
        <v>466</v>
      </c>
      <c r="H23" s="51" t="s">
        <v>467</v>
      </c>
      <c r="I23" s="216" t="s">
        <v>1266</v>
      </c>
      <c r="J23" s="216">
        <v>3103061084</v>
      </c>
      <c r="K23" s="212" t="s">
        <v>1267</v>
      </c>
      <c r="L23" s="52">
        <v>42826</v>
      </c>
      <c r="M23" s="52">
        <v>43830</v>
      </c>
      <c r="N23" s="51" t="s">
        <v>690</v>
      </c>
      <c r="O23" s="51" t="s">
        <v>922</v>
      </c>
      <c r="P23" s="66">
        <v>0.3</v>
      </c>
      <c r="Q23" s="54">
        <v>0.6</v>
      </c>
      <c r="R23" s="54">
        <v>0.8</v>
      </c>
      <c r="S23" s="66">
        <v>1</v>
      </c>
      <c r="T23" s="70" t="s">
        <v>793</v>
      </c>
      <c r="U23" s="69">
        <f t="shared" si="2"/>
        <v>0.91666666666666674</v>
      </c>
      <c r="V23" s="67">
        <v>0.57999999999999996</v>
      </c>
      <c r="W23" s="54">
        <f t="shared" si="1"/>
        <v>0.96666666666666667</v>
      </c>
      <c r="X23" s="54">
        <v>0.8</v>
      </c>
      <c r="Y23" s="67">
        <f>+X23/R23</f>
        <v>1</v>
      </c>
      <c r="Z23" s="56"/>
      <c r="AA23" s="54"/>
      <c r="AB23" s="50" t="s">
        <v>502</v>
      </c>
      <c r="AC23" s="50" t="s">
        <v>503</v>
      </c>
      <c r="AD23" s="50"/>
      <c r="AE23" s="51">
        <v>1186</v>
      </c>
      <c r="AF23" s="51" t="s">
        <v>508</v>
      </c>
      <c r="AG23" s="50" t="s">
        <v>510</v>
      </c>
      <c r="AH23" s="57" t="s">
        <v>889</v>
      </c>
      <c r="AI23" s="57" t="s">
        <v>889</v>
      </c>
      <c r="AJ23" s="57" t="s">
        <v>889</v>
      </c>
      <c r="AK23" s="339" t="s">
        <v>777</v>
      </c>
      <c r="AL23" s="339"/>
      <c r="AM23" s="335" t="s">
        <v>777</v>
      </c>
      <c r="AN23" s="335" t="s">
        <v>777</v>
      </c>
      <c r="AO23" s="339" t="s">
        <v>777</v>
      </c>
      <c r="AP23" s="230"/>
      <c r="AQ23" s="230" t="s">
        <v>777</v>
      </c>
      <c r="AR23" s="227" t="s">
        <v>777</v>
      </c>
      <c r="AS23" s="227" t="s">
        <v>777</v>
      </c>
      <c r="AT23" s="230" t="s">
        <v>777</v>
      </c>
      <c r="AU23" s="230" t="s">
        <v>777</v>
      </c>
      <c r="AV23" s="230" t="s">
        <v>777</v>
      </c>
      <c r="AW23" s="230" t="s">
        <v>777</v>
      </c>
      <c r="AX23" s="230" t="s">
        <v>777</v>
      </c>
      <c r="AY23" s="230" t="s">
        <v>777</v>
      </c>
      <c r="AZ23" s="230" t="s">
        <v>777</v>
      </c>
      <c r="BA23" s="230" t="s">
        <v>777</v>
      </c>
      <c r="BB23" s="230" t="s">
        <v>777</v>
      </c>
      <c r="BC23" s="230" t="s">
        <v>777</v>
      </c>
      <c r="BD23" s="230" t="s">
        <v>777</v>
      </c>
      <c r="BE23" s="51" t="s">
        <v>1269</v>
      </c>
    </row>
    <row r="24" spans="1:57" s="167" customFormat="1" ht="200.1" customHeight="1">
      <c r="A24" s="49" t="s">
        <v>974</v>
      </c>
      <c r="B24" s="81" t="s">
        <v>457</v>
      </c>
      <c r="C24" s="51" t="s">
        <v>465</v>
      </c>
      <c r="D24" s="81" t="s">
        <v>454</v>
      </c>
      <c r="E24" s="81" t="s">
        <v>691</v>
      </c>
      <c r="F24" s="51" t="s">
        <v>761</v>
      </c>
      <c r="G24" s="51" t="s">
        <v>466</v>
      </c>
      <c r="H24" s="51" t="s">
        <v>467</v>
      </c>
      <c r="I24" s="216" t="s">
        <v>1266</v>
      </c>
      <c r="J24" s="216">
        <v>3103061084</v>
      </c>
      <c r="K24" s="212" t="s">
        <v>1267</v>
      </c>
      <c r="L24" s="52">
        <v>42826</v>
      </c>
      <c r="M24" s="52">
        <v>43830</v>
      </c>
      <c r="N24" s="51" t="s">
        <v>692</v>
      </c>
      <c r="O24" s="51" t="s">
        <v>923</v>
      </c>
      <c r="P24" s="66">
        <v>0.3</v>
      </c>
      <c r="Q24" s="66">
        <v>0.5</v>
      </c>
      <c r="R24" s="66">
        <v>0.7</v>
      </c>
      <c r="S24" s="66">
        <v>1</v>
      </c>
      <c r="T24" s="71">
        <v>0.28000000000000003</v>
      </c>
      <c r="U24" s="69">
        <f t="shared" si="2"/>
        <v>0.93333333333333346</v>
      </c>
      <c r="V24" s="64">
        <v>0.49</v>
      </c>
      <c r="W24" s="54">
        <f t="shared" si="1"/>
        <v>0.98</v>
      </c>
      <c r="X24" s="67">
        <v>0.70099999999999996</v>
      </c>
      <c r="Y24" s="67">
        <f>+X24/R24</f>
        <v>1.0014285714285713</v>
      </c>
      <c r="Z24" s="56"/>
      <c r="AA24" s="54"/>
      <c r="AB24" s="50" t="s">
        <v>502</v>
      </c>
      <c r="AC24" s="50" t="s">
        <v>503</v>
      </c>
      <c r="AD24" s="50"/>
      <c r="AE24" s="51">
        <v>1186</v>
      </c>
      <c r="AF24" s="51" t="s">
        <v>508</v>
      </c>
      <c r="AG24" s="50" t="s">
        <v>581</v>
      </c>
      <c r="AH24" s="57" t="s">
        <v>889</v>
      </c>
      <c r="AI24" s="57" t="s">
        <v>889</v>
      </c>
      <c r="AJ24" s="57" t="s">
        <v>889</v>
      </c>
      <c r="AK24" s="339" t="s">
        <v>777</v>
      </c>
      <c r="AL24" s="339"/>
      <c r="AM24" s="335" t="s">
        <v>777</v>
      </c>
      <c r="AN24" s="335" t="s">
        <v>777</v>
      </c>
      <c r="AO24" s="339" t="s">
        <v>777</v>
      </c>
      <c r="AP24" s="230"/>
      <c r="AQ24" s="230" t="s">
        <v>777</v>
      </c>
      <c r="AR24" s="227" t="s">
        <v>777</v>
      </c>
      <c r="AS24" s="227" t="s">
        <v>777</v>
      </c>
      <c r="AT24" s="230" t="s">
        <v>777</v>
      </c>
      <c r="AU24" s="230" t="s">
        <v>777</v>
      </c>
      <c r="AV24" s="230" t="s">
        <v>777</v>
      </c>
      <c r="AW24" s="230" t="s">
        <v>777</v>
      </c>
      <c r="AX24" s="230" t="s">
        <v>777</v>
      </c>
      <c r="AY24" s="230" t="s">
        <v>777</v>
      </c>
      <c r="AZ24" s="230" t="s">
        <v>777</v>
      </c>
      <c r="BA24" s="230" t="s">
        <v>777</v>
      </c>
      <c r="BB24" s="230" t="s">
        <v>777</v>
      </c>
      <c r="BC24" s="230" t="s">
        <v>777</v>
      </c>
      <c r="BD24" s="230" t="s">
        <v>777</v>
      </c>
      <c r="BE24" s="51" t="s">
        <v>1269</v>
      </c>
    </row>
    <row r="25" spans="1:57" s="167" customFormat="1" ht="200.1" customHeight="1">
      <c r="A25" s="49" t="s">
        <v>975</v>
      </c>
      <c r="B25" s="81" t="s">
        <v>457</v>
      </c>
      <c r="C25" s="51" t="s">
        <v>465</v>
      </c>
      <c r="D25" s="81" t="s">
        <v>454</v>
      </c>
      <c r="E25" s="81" t="s">
        <v>693</v>
      </c>
      <c r="F25" s="51" t="s">
        <v>761</v>
      </c>
      <c r="G25" s="51" t="s">
        <v>466</v>
      </c>
      <c r="H25" s="51" t="s">
        <v>467</v>
      </c>
      <c r="I25" s="216" t="s">
        <v>1266</v>
      </c>
      <c r="J25" s="216">
        <v>3103061084</v>
      </c>
      <c r="K25" s="212" t="s">
        <v>1267</v>
      </c>
      <c r="L25" s="52">
        <v>42826</v>
      </c>
      <c r="M25" s="52">
        <v>43830</v>
      </c>
      <c r="N25" s="51" t="s">
        <v>694</v>
      </c>
      <c r="O25" s="51" t="s">
        <v>924</v>
      </c>
      <c r="P25" s="66">
        <v>0.3</v>
      </c>
      <c r="Q25" s="54">
        <v>0.45</v>
      </c>
      <c r="R25" s="55">
        <v>0.75</v>
      </c>
      <c r="S25" s="66">
        <v>1</v>
      </c>
      <c r="T25" s="71">
        <v>0.3</v>
      </c>
      <c r="U25" s="69">
        <f t="shared" si="2"/>
        <v>1</v>
      </c>
      <c r="V25" s="64">
        <v>0.44</v>
      </c>
      <c r="W25" s="67">
        <f t="shared" si="1"/>
        <v>0.97777777777777775</v>
      </c>
      <c r="X25" s="67">
        <v>0.73</v>
      </c>
      <c r="Y25" s="67">
        <v>0.44</v>
      </c>
      <c r="Z25" s="56"/>
      <c r="AA25" s="54"/>
      <c r="AB25" s="50" t="s">
        <v>502</v>
      </c>
      <c r="AC25" s="50" t="s">
        <v>503</v>
      </c>
      <c r="AD25" s="50"/>
      <c r="AE25" s="51">
        <v>1186</v>
      </c>
      <c r="AF25" s="51" t="s">
        <v>508</v>
      </c>
      <c r="AG25" s="50" t="s">
        <v>581</v>
      </c>
      <c r="AH25" s="57" t="s">
        <v>889</v>
      </c>
      <c r="AI25" s="57" t="s">
        <v>889</v>
      </c>
      <c r="AJ25" s="57" t="s">
        <v>889</v>
      </c>
      <c r="AK25" s="339" t="s">
        <v>777</v>
      </c>
      <c r="AL25" s="339"/>
      <c r="AM25" s="335" t="s">
        <v>777</v>
      </c>
      <c r="AN25" s="335" t="s">
        <v>777</v>
      </c>
      <c r="AO25" s="339" t="s">
        <v>777</v>
      </c>
      <c r="AP25" s="230"/>
      <c r="AQ25" s="230" t="s">
        <v>777</v>
      </c>
      <c r="AR25" s="227" t="s">
        <v>777</v>
      </c>
      <c r="AS25" s="227" t="s">
        <v>777</v>
      </c>
      <c r="AT25" s="230" t="s">
        <v>777</v>
      </c>
      <c r="AU25" s="230" t="s">
        <v>777</v>
      </c>
      <c r="AV25" s="230" t="s">
        <v>777</v>
      </c>
      <c r="AW25" s="230" t="s">
        <v>777</v>
      </c>
      <c r="AX25" s="230" t="s">
        <v>777</v>
      </c>
      <c r="AY25" s="230" t="s">
        <v>777</v>
      </c>
      <c r="AZ25" s="230" t="s">
        <v>777</v>
      </c>
      <c r="BA25" s="230" t="s">
        <v>777</v>
      </c>
      <c r="BB25" s="230" t="s">
        <v>777</v>
      </c>
      <c r="BC25" s="230" t="s">
        <v>777</v>
      </c>
      <c r="BD25" s="230" t="s">
        <v>777</v>
      </c>
      <c r="BE25" s="51" t="s">
        <v>1269</v>
      </c>
    </row>
    <row r="26" spans="1:57" s="167" customFormat="1" ht="200.1" customHeight="1">
      <c r="A26" s="49" t="s">
        <v>976</v>
      </c>
      <c r="B26" s="81" t="s">
        <v>457</v>
      </c>
      <c r="C26" s="51" t="s">
        <v>465</v>
      </c>
      <c r="D26" s="81" t="s">
        <v>925</v>
      </c>
      <c r="E26" s="81" t="s">
        <v>695</v>
      </c>
      <c r="F26" s="51" t="s">
        <v>761</v>
      </c>
      <c r="G26" s="51" t="s">
        <v>466</v>
      </c>
      <c r="H26" s="51" t="s">
        <v>467</v>
      </c>
      <c r="I26" s="216" t="s">
        <v>1266</v>
      </c>
      <c r="J26" s="216">
        <v>3103061084</v>
      </c>
      <c r="K26" s="212" t="s">
        <v>1267</v>
      </c>
      <c r="L26" s="52">
        <v>42826</v>
      </c>
      <c r="M26" s="52">
        <v>43830</v>
      </c>
      <c r="N26" s="51" t="s">
        <v>696</v>
      </c>
      <c r="O26" s="51" t="s">
        <v>926</v>
      </c>
      <c r="P26" s="66">
        <v>0.2</v>
      </c>
      <c r="Q26" s="54">
        <v>0.6</v>
      </c>
      <c r="R26" s="54">
        <v>0.7</v>
      </c>
      <c r="S26" s="66">
        <v>0.8</v>
      </c>
      <c r="T26" s="72">
        <v>0.55100000000000005</v>
      </c>
      <c r="U26" s="69">
        <f t="shared" si="2"/>
        <v>2.7549999999999999</v>
      </c>
      <c r="V26" s="64">
        <v>0.66800000000000004</v>
      </c>
      <c r="W26" s="73">
        <f t="shared" si="1"/>
        <v>1.1133333333333335</v>
      </c>
      <c r="X26" s="67">
        <v>0.80700000000000005</v>
      </c>
      <c r="Y26" s="67">
        <f>+X26/R26</f>
        <v>1.152857142857143</v>
      </c>
      <c r="Z26" s="56"/>
      <c r="AA26" s="54"/>
      <c r="AB26" s="50" t="s">
        <v>502</v>
      </c>
      <c r="AC26" s="50" t="s">
        <v>503</v>
      </c>
      <c r="AD26" s="50"/>
      <c r="AE26" s="51">
        <v>1186</v>
      </c>
      <c r="AF26" s="51" t="s">
        <v>508</v>
      </c>
      <c r="AG26" s="50" t="s">
        <v>581</v>
      </c>
      <c r="AH26" s="57" t="s">
        <v>889</v>
      </c>
      <c r="AI26" s="57" t="s">
        <v>889</v>
      </c>
      <c r="AJ26" s="57" t="s">
        <v>889</v>
      </c>
      <c r="AK26" s="339" t="s">
        <v>777</v>
      </c>
      <c r="AL26" s="339"/>
      <c r="AM26" s="335" t="s">
        <v>777</v>
      </c>
      <c r="AN26" s="335" t="s">
        <v>777</v>
      </c>
      <c r="AO26" s="339" t="s">
        <v>777</v>
      </c>
      <c r="AP26" s="230"/>
      <c r="AQ26" s="230" t="s">
        <v>777</v>
      </c>
      <c r="AR26" s="227" t="s">
        <v>777</v>
      </c>
      <c r="AS26" s="227" t="s">
        <v>777</v>
      </c>
      <c r="AT26" s="230" t="s">
        <v>777</v>
      </c>
      <c r="AU26" s="230" t="s">
        <v>777</v>
      </c>
      <c r="AV26" s="230" t="s">
        <v>777</v>
      </c>
      <c r="AW26" s="230" t="s">
        <v>777</v>
      </c>
      <c r="AX26" s="230" t="s">
        <v>777</v>
      </c>
      <c r="AY26" s="230" t="s">
        <v>777</v>
      </c>
      <c r="AZ26" s="230" t="s">
        <v>777</v>
      </c>
      <c r="BA26" s="230" t="s">
        <v>777</v>
      </c>
      <c r="BB26" s="230" t="s">
        <v>777</v>
      </c>
      <c r="BC26" s="230" t="s">
        <v>777</v>
      </c>
      <c r="BD26" s="230" t="s">
        <v>777</v>
      </c>
      <c r="BE26" s="51" t="s">
        <v>1269</v>
      </c>
    </row>
    <row r="27" spans="1:57" s="167" customFormat="1" ht="200.1" customHeight="1">
      <c r="A27" s="193" t="s">
        <v>977</v>
      </c>
      <c r="B27" s="81" t="s">
        <v>457</v>
      </c>
      <c r="C27" s="51" t="s">
        <v>465</v>
      </c>
      <c r="D27" s="81" t="s">
        <v>454</v>
      </c>
      <c r="E27" s="81" t="s">
        <v>697</v>
      </c>
      <c r="F27" s="51" t="s">
        <v>761</v>
      </c>
      <c r="G27" s="51" t="s">
        <v>466</v>
      </c>
      <c r="H27" s="51" t="s">
        <v>467</v>
      </c>
      <c r="I27" s="216" t="s">
        <v>777</v>
      </c>
      <c r="J27" s="216" t="s">
        <v>777</v>
      </c>
      <c r="K27" s="212" t="s">
        <v>777</v>
      </c>
      <c r="L27" s="52">
        <v>42826</v>
      </c>
      <c r="M27" s="52">
        <v>42767</v>
      </c>
      <c r="N27" s="51" t="s">
        <v>698</v>
      </c>
      <c r="O27" s="51" t="s">
        <v>698</v>
      </c>
      <c r="P27" s="66">
        <v>1</v>
      </c>
      <c r="Q27" s="194" t="s">
        <v>777</v>
      </c>
      <c r="R27" s="194" t="s">
        <v>777</v>
      </c>
      <c r="S27" s="194" t="s">
        <v>777</v>
      </c>
      <c r="T27" s="64">
        <v>1</v>
      </c>
      <c r="U27" s="69">
        <f t="shared" si="2"/>
        <v>1</v>
      </c>
      <c r="V27" s="81" t="s">
        <v>949</v>
      </c>
      <c r="W27" s="81" t="s">
        <v>949</v>
      </c>
      <c r="X27" s="51" t="s">
        <v>949</v>
      </c>
      <c r="Y27" s="51" t="s">
        <v>949</v>
      </c>
      <c r="Z27" s="56" t="e">
        <f>+Y27*100/R27</f>
        <v>#VALUE!</v>
      </c>
      <c r="AA27" s="54"/>
      <c r="AB27" s="50" t="s">
        <v>502</v>
      </c>
      <c r="AC27" s="50" t="s">
        <v>503</v>
      </c>
      <c r="AD27" s="50"/>
      <c r="AE27" s="51">
        <v>1186</v>
      </c>
      <c r="AF27" s="51" t="s">
        <v>508</v>
      </c>
      <c r="AG27" s="50" t="s">
        <v>581</v>
      </c>
      <c r="AH27" s="57" t="s">
        <v>889</v>
      </c>
      <c r="AI27" s="57" t="s">
        <v>889</v>
      </c>
      <c r="AJ27" s="57" t="s">
        <v>889</v>
      </c>
      <c r="AK27" s="339" t="s">
        <v>777</v>
      </c>
      <c r="AL27" s="339"/>
      <c r="AM27" s="335" t="s">
        <v>777</v>
      </c>
      <c r="AN27" s="335" t="s">
        <v>777</v>
      </c>
      <c r="AO27" s="339" t="s">
        <v>777</v>
      </c>
      <c r="AP27" s="230"/>
      <c r="AQ27" s="230" t="s">
        <v>777</v>
      </c>
      <c r="AR27" s="227" t="s">
        <v>777</v>
      </c>
      <c r="AS27" s="227" t="s">
        <v>777</v>
      </c>
      <c r="AT27" s="230" t="s">
        <v>777</v>
      </c>
      <c r="AU27" s="230" t="s">
        <v>777</v>
      </c>
      <c r="AV27" s="230" t="s">
        <v>777</v>
      </c>
      <c r="AW27" s="230" t="s">
        <v>777</v>
      </c>
      <c r="AX27" s="230" t="s">
        <v>777</v>
      </c>
      <c r="AY27" s="230" t="s">
        <v>777</v>
      </c>
      <c r="AZ27" s="230" t="s">
        <v>777</v>
      </c>
      <c r="BA27" s="230" t="s">
        <v>777</v>
      </c>
      <c r="BB27" s="230" t="s">
        <v>777</v>
      </c>
      <c r="BC27" s="230" t="s">
        <v>777</v>
      </c>
      <c r="BD27" s="230" t="s">
        <v>777</v>
      </c>
      <c r="BE27" s="228" t="s">
        <v>777</v>
      </c>
    </row>
    <row r="28" spans="1:57" s="167" customFormat="1" ht="200.1" customHeight="1">
      <c r="A28" s="49" t="s">
        <v>978</v>
      </c>
      <c r="B28" s="81" t="s">
        <v>457</v>
      </c>
      <c r="C28" s="51" t="s">
        <v>465</v>
      </c>
      <c r="D28" s="81" t="s">
        <v>454</v>
      </c>
      <c r="E28" s="81" t="s">
        <v>699</v>
      </c>
      <c r="F28" s="51" t="s">
        <v>761</v>
      </c>
      <c r="G28" s="51" t="s">
        <v>466</v>
      </c>
      <c r="H28" s="51" t="s">
        <v>467</v>
      </c>
      <c r="I28" s="216" t="s">
        <v>1266</v>
      </c>
      <c r="J28" s="216">
        <v>3103061084</v>
      </c>
      <c r="K28" s="212" t="s">
        <v>1267</v>
      </c>
      <c r="L28" s="52">
        <v>42826</v>
      </c>
      <c r="M28" s="52">
        <v>43830</v>
      </c>
      <c r="N28" s="51" t="s">
        <v>700</v>
      </c>
      <c r="O28" s="51" t="s">
        <v>700</v>
      </c>
      <c r="P28" s="66">
        <v>0.2</v>
      </c>
      <c r="Q28" s="54">
        <v>0.5</v>
      </c>
      <c r="R28" s="54">
        <v>0.75</v>
      </c>
      <c r="S28" s="66">
        <v>1</v>
      </c>
      <c r="T28" s="54">
        <v>0.2</v>
      </c>
      <c r="U28" s="69">
        <f t="shared" si="2"/>
        <v>1</v>
      </c>
      <c r="V28" s="64">
        <v>0.48</v>
      </c>
      <c r="W28" s="74">
        <f>+V28*100/Q28</f>
        <v>96</v>
      </c>
      <c r="X28" s="54">
        <v>0.75</v>
      </c>
      <c r="Y28" s="67">
        <f t="shared" ref="Y28:Y33" si="3">+X28/R28</f>
        <v>1</v>
      </c>
      <c r="Z28" s="56"/>
      <c r="AA28" s="54"/>
      <c r="AB28" s="50" t="s">
        <v>502</v>
      </c>
      <c r="AC28" s="50" t="s">
        <v>503</v>
      </c>
      <c r="AD28" s="50"/>
      <c r="AE28" s="51">
        <v>1186</v>
      </c>
      <c r="AF28" s="51" t="s">
        <v>508</v>
      </c>
      <c r="AG28" s="50" t="s">
        <v>514</v>
      </c>
      <c r="AH28" s="57" t="s">
        <v>889</v>
      </c>
      <c r="AI28" s="57" t="s">
        <v>889</v>
      </c>
      <c r="AJ28" s="57" t="s">
        <v>889</v>
      </c>
      <c r="AK28" s="339" t="s">
        <v>777</v>
      </c>
      <c r="AL28" s="339"/>
      <c r="AM28" s="335" t="s">
        <v>777</v>
      </c>
      <c r="AN28" s="335" t="s">
        <v>777</v>
      </c>
      <c r="AO28" s="339" t="s">
        <v>777</v>
      </c>
      <c r="AP28" s="230"/>
      <c r="AQ28" s="230" t="s">
        <v>777</v>
      </c>
      <c r="AR28" s="227" t="s">
        <v>777</v>
      </c>
      <c r="AS28" s="227" t="s">
        <v>777</v>
      </c>
      <c r="AT28" s="230" t="s">
        <v>777</v>
      </c>
      <c r="AU28" s="230" t="s">
        <v>777</v>
      </c>
      <c r="AV28" s="230" t="s">
        <v>777</v>
      </c>
      <c r="AW28" s="230" t="s">
        <v>777</v>
      </c>
      <c r="AX28" s="230" t="s">
        <v>777</v>
      </c>
      <c r="AY28" s="230" t="s">
        <v>777</v>
      </c>
      <c r="AZ28" s="230" t="s">
        <v>777</v>
      </c>
      <c r="BA28" s="230" t="s">
        <v>777</v>
      </c>
      <c r="BB28" s="230" t="s">
        <v>777</v>
      </c>
      <c r="BC28" s="230" t="s">
        <v>777</v>
      </c>
      <c r="BD28" s="230" t="s">
        <v>777</v>
      </c>
      <c r="BE28" s="51" t="s">
        <v>1269</v>
      </c>
    </row>
    <row r="29" spans="1:57" s="167" customFormat="1" ht="200.1" customHeight="1">
      <c r="A29" s="49" t="s">
        <v>979</v>
      </c>
      <c r="B29" s="81" t="s">
        <v>457</v>
      </c>
      <c r="C29" s="51" t="s">
        <v>465</v>
      </c>
      <c r="D29" s="81" t="s">
        <v>454</v>
      </c>
      <c r="E29" s="81" t="s">
        <v>701</v>
      </c>
      <c r="F29" s="51" t="s">
        <v>761</v>
      </c>
      <c r="G29" s="51" t="s">
        <v>466</v>
      </c>
      <c r="H29" s="51" t="s">
        <v>467</v>
      </c>
      <c r="I29" s="216" t="s">
        <v>1266</v>
      </c>
      <c r="J29" s="216">
        <v>3103061084</v>
      </c>
      <c r="K29" s="212" t="s">
        <v>1267</v>
      </c>
      <c r="L29" s="52">
        <v>42826</v>
      </c>
      <c r="M29" s="52">
        <v>43830</v>
      </c>
      <c r="N29" s="51" t="s">
        <v>702</v>
      </c>
      <c r="O29" s="51" t="s">
        <v>927</v>
      </c>
      <c r="P29" s="66">
        <v>0.3</v>
      </c>
      <c r="Q29" s="54">
        <v>0.5</v>
      </c>
      <c r="R29" s="55">
        <v>0.7</v>
      </c>
      <c r="S29" s="66">
        <v>1</v>
      </c>
      <c r="T29" s="54">
        <v>0.28000000000000003</v>
      </c>
      <c r="U29" s="69">
        <f t="shared" si="2"/>
        <v>0.93333333333333346</v>
      </c>
      <c r="V29" s="67">
        <v>0.48299999999999998</v>
      </c>
      <c r="W29" s="74">
        <v>97</v>
      </c>
      <c r="X29" s="67">
        <v>0.7</v>
      </c>
      <c r="Y29" s="67">
        <f t="shared" si="3"/>
        <v>1</v>
      </c>
      <c r="Z29" s="56"/>
      <c r="AA29" s="54"/>
      <c r="AB29" s="50" t="s">
        <v>502</v>
      </c>
      <c r="AC29" s="50" t="s">
        <v>503</v>
      </c>
      <c r="AD29" s="50"/>
      <c r="AE29" s="51">
        <v>1186</v>
      </c>
      <c r="AF29" s="51" t="s">
        <v>508</v>
      </c>
      <c r="AG29" s="50" t="s">
        <v>515</v>
      </c>
      <c r="AH29" s="57" t="s">
        <v>889</v>
      </c>
      <c r="AI29" s="57" t="s">
        <v>889</v>
      </c>
      <c r="AJ29" s="57" t="s">
        <v>889</v>
      </c>
      <c r="AK29" s="339" t="s">
        <v>777</v>
      </c>
      <c r="AL29" s="339"/>
      <c r="AM29" s="335" t="s">
        <v>777</v>
      </c>
      <c r="AN29" s="335" t="s">
        <v>777</v>
      </c>
      <c r="AO29" s="339" t="s">
        <v>777</v>
      </c>
      <c r="AP29" s="230"/>
      <c r="AQ29" s="230" t="s">
        <v>777</v>
      </c>
      <c r="AR29" s="227" t="s">
        <v>777</v>
      </c>
      <c r="AS29" s="227" t="s">
        <v>777</v>
      </c>
      <c r="AT29" s="230" t="s">
        <v>777</v>
      </c>
      <c r="AU29" s="230" t="s">
        <v>777</v>
      </c>
      <c r="AV29" s="230" t="s">
        <v>777</v>
      </c>
      <c r="AW29" s="230" t="s">
        <v>777</v>
      </c>
      <c r="AX29" s="230" t="s">
        <v>777</v>
      </c>
      <c r="AY29" s="230" t="s">
        <v>777</v>
      </c>
      <c r="AZ29" s="230" t="s">
        <v>777</v>
      </c>
      <c r="BA29" s="230" t="s">
        <v>777</v>
      </c>
      <c r="BB29" s="230" t="s">
        <v>777</v>
      </c>
      <c r="BC29" s="230" t="s">
        <v>777</v>
      </c>
      <c r="BD29" s="230" t="s">
        <v>777</v>
      </c>
      <c r="BE29" s="51" t="s">
        <v>1269</v>
      </c>
    </row>
    <row r="30" spans="1:57" s="167" customFormat="1" ht="200.1" customHeight="1">
      <c r="A30" s="49" t="s">
        <v>980</v>
      </c>
      <c r="B30" s="81" t="s">
        <v>457</v>
      </c>
      <c r="C30" s="51" t="s">
        <v>465</v>
      </c>
      <c r="D30" s="81" t="s">
        <v>454</v>
      </c>
      <c r="E30" s="81" t="s">
        <v>703</v>
      </c>
      <c r="F30" s="51" t="s">
        <v>761</v>
      </c>
      <c r="G30" s="51" t="s">
        <v>466</v>
      </c>
      <c r="H30" s="51" t="s">
        <v>467</v>
      </c>
      <c r="I30" s="216" t="s">
        <v>1266</v>
      </c>
      <c r="J30" s="216">
        <v>3103061084</v>
      </c>
      <c r="K30" s="212" t="s">
        <v>1267</v>
      </c>
      <c r="L30" s="52">
        <v>42826</v>
      </c>
      <c r="M30" s="52">
        <v>43830</v>
      </c>
      <c r="N30" s="51" t="s">
        <v>704</v>
      </c>
      <c r="O30" s="51" t="s">
        <v>928</v>
      </c>
      <c r="P30" s="66">
        <v>0.3</v>
      </c>
      <c r="Q30" s="54">
        <v>0.5</v>
      </c>
      <c r="R30" s="55">
        <v>0.7</v>
      </c>
      <c r="S30" s="66">
        <v>1</v>
      </c>
      <c r="T30" s="54">
        <v>0.28000000000000003</v>
      </c>
      <c r="U30" s="69">
        <f t="shared" si="2"/>
        <v>0.93333333333333346</v>
      </c>
      <c r="V30" s="67">
        <v>0.48299999999999998</v>
      </c>
      <c r="W30" s="74">
        <v>97</v>
      </c>
      <c r="X30" s="67">
        <v>0.55700000000000005</v>
      </c>
      <c r="Y30" s="67">
        <f t="shared" si="3"/>
        <v>0.79571428571428582</v>
      </c>
      <c r="Z30" s="56"/>
      <c r="AA30" s="54"/>
      <c r="AB30" s="50" t="s">
        <v>502</v>
      </c>
      <c r="AC30" s="50" t="s">
        <v>503</v>
      </c>
      <c r="AD30" s="50"/>
      <c r="AE30" s="51">
        <v>1186</v>
      </c>
      <c r="AF30" s="51" t="s">
        <v>508</v>
      </c>
      <c r="AG30" s="50" t="s">
        <v>515</v>
      </c>
      <c r="AH30" s="57" t="s">
        <v>889</v>
      </c>
      <c r="AI30" s="57" t="s">
        <v>889</v>
      </c>
      <c r="AJ30" s="57" t="s">
        <v>889</v>
      </c>
      <c r="AK30" s="339" t="s">
        <v>777</v>
      </c>
      <c r="AL30" s="339"/>
      <c r="AM30" s="335" t="s">
        <v>777</v>
      </c>
      <c r="AN30" s="335" t="s">
        <v>777</v>
      </c>
      <c r="AO30" s="339" t="s">
        <v>777</v>
      </c>
      <c r="AP30" s="230"/>
      <c r="AQ30" s="230" t="s">
        <v>777</v>
      </c>
      <c r="AR30" s="227" t="s">
        <v>777</v>
      </c>
      <c r="AS30" s="227" t="s">
        <v>777</v>
      </c>
      <c r="AT30" s="230" t="s">
        <v>777</v>
      </c>
      <c r="AU30" s="230" t="s">
        <v>777</v>
      </c>
      <c r="AV30" s="230" t="s">
        <v>777</v>
      </c>
      <c r="AW30" s="230" t="s">
        <v>777</v>
      </c>
      <c r="AX30" s="230" t="s">
        <v>777</v>
      </c>
      <c r="AY30" s="230" t="s">
        <v>777</v>
      </c>
      <c r="AZ30" s="230" t="s">
        <v>777</v>
      </c>
      <c r="BA30" s="230" t="s">
        <v>777</v>
      </c>
      <c r="BB30" s="230" t="s">
        <v>777</v>
      </c>
      <c r="BC30" s="230" t="s">
        <v>777</v>
      </c>
      <c r="BD30" s="230" t="s">
        <v>777</v>
      </c>
      <c r="BE30" s="51" t="s">
        <v>1269</v>
      </c>
    </row>
    <row r="31" spans="1:57" s="167" customFormat="1" ht="200.1" customHeight="1">
      <c r="A31" s="49" t="s">
        <v>981</v>
      </c>
      <c r="B31" s="81" t="s">
        <v>457</v>
      </c>
      <c r="C31" s="51" t="s">
        <v>465</v>
      </c>
      <c r="D31" s="81" t="s">
        <v>454</v>
      </c>
      <c r="E31" s="81" t="s">
        <v>705</v>
      </c>
      <c r="F31" s="51" t="s">
        <v>761</v>
      </c>
      <c r="G31" s="51" t="s">
        <v>466</v>
      </c>
      <c r="H31" s="51" t="s">
        <v>467</v>
      </c>
      <c r="I31" s="216" t="s">
        <v>1266</v>
      </c>
      <c r="J31" s="216">
        <v>3103061084</v>
      </c>
      <c r="K31" s="212" t="s">
        <v>1267</v>
      </c>
      <c r="L31" s="52">
        <v>42826</v>
      </c>
      <c r="M31" s="52">
        <v>43830</v>
      </c>
      <c r="N31" s="51" t="s">
        <v>706</v>
      </c>
      <c r="O31" s="51" t="s">
        <v>929</v>
      </c>
      <c r="P31" s="66">
        <v>0.3</v>
      </c>
      <c r="Q31" s="54">
        <v>0.5</v>
      </c>
      <c r="R31" s="55">
        <v>0.7</v>
      </c>
      <c r="S31" s="66">
        <v>1</v>
      </c>
      <c r="T31" s="72">
        <v>0.307</v>
      </c>
      <c r="U31" s="69">
        <f t="shared" si="2"/>
        <v>1.0233333333333334</v>
      </c>
      <c r="V31" s="66">
        <v>0.5</v>
      </c>
      <c r="W31" s="75">
        <f>+V31/Q31</f>
        <v>1</v>
      </c>
      <c r="X31" s="67">
        <v>0.7</v>
      </c>
      <c r="Y31" s="67">
        <f t="shared" si="3"/>
        <v>1</v>
      </c>
      <c r="Z31" s="56"/>
      <c r="AA31" s="54"/>
      <c r="AB31" s="50" t="s">
        <v>502</v>
      </c>
      <c r="AC31" s="50" t="s">
        <v>503</v>
      </c>
      <c r="AD31" s="50"/>
      <c r="AE31" s="51">
        <v>1186</v>
      </c>
      <c r="AF31" s="51" t="s">
        <v>508</v>
      </c>
      <c r="AG31" s="50" t="s">
        <v>516</v>
      </c>
      <c r="AH31" s="57" t="s">
        <v>889</v>
      </c>
      <c r="AI31" s="57" t="s">
        <v>889</v>
      </c>
      <c r="AJ31" s="57" t="s">
        <v>889</v>
      </c>
      <c r="AK31" s="339" t="s">
        <v>777</v>
      </c>
      <c r="AL31" s="339"/>
      <c r="AM31" s="335" t="s">
        <v>777</v>
      </c>
      <c r="AN31" s="335" t="s">
        <v>777</v>
      </c>
      <c r="AO31" s="339" t="s">
        <v>777</v>
      </c>
      <c r="AP31" s="230"/>
      <c r="AQ31" s="230" t="s">
        <v>777</v>
      </c>
      <c r="AR31" s="227" t="s">
        <v>777</v>
      </c>
      <c r="AS31" s="227" t="s">
        <v>777</v>
      </c>
      <c r="AT31" s="230" t="s">
        <v>777</v>
      </c>
      <c r="AU31" s="230" t="s">
        <v>777</v>
      </c>
      <c r="AV31" s="230" t="s">
        <v>777</v>
      </c>
      <c r="AW31" s="230" t="s">
        <v>777</v>
      </c>
      <c r="AX31" s="230" t="s">
        <v>777</v>
      </c>
      <c r="AY31" s="230" t="s">
        <v>777</v>
      </c>
      <c r="AZ31" s="230" t="s">
        <v>777</v>
      </c>
      <c r="BA31" s="230" t="s">
        <v>777</v>
      </c>
      <c r="BB31" s="230" t="s">
        <v>777</v>
      </c>
      <c r="BC31" s="230" t="s">
        <v>777</v>
      </c>
      <c r="BD31" s="230" t="s">
        <v>777</v>
      </c>
      <c r="BE31" s="51" t="s">
        <v>1269</v>
      </c>
    </row>
    <row r="32" spans="1:57" s="167" customFormat="1" ht="200.1" customHeight="1">
      <c r="A32" s="49" t="s">
        <v>982</v>
      </c>
      <c r="B32" s="81" t="s">
        <v>457</v>
      </c>
      <c r="C32" s="51" t="s">
        <v>465</v>
      </c>
      <c r="D32" s="81" t="s">
        <v>454</v>
      </c>
      <c r="E32" s="81" t="s">
        <v>707</v>
      </c>
      <c r="F32" s="51" t="s">
        <v>761</v>
      </c>
      <c r="G32" s="51" t="s">
        <v>466</v>
      </c>
      <c r="H32" s="51" t="s">
        <v>467</v>
      </c>
      <c r="I32" s="216" t="s">
        <v>1266</v>
      </c>
      <c r="J32" s="216">
        <v>3103061084</v>
      </c>
      <c r="K32" s="212" t="s">
        <v>1267</v>
      </c>
      <c r="L32" s="52">
        <v>42826</v>
      </c>
      <c r="M32" s="52">
        <v>43830</v>
      </c>
      <c r="N32" s="51" t="s">
        <v>708</v>
      </c>
      <c r="O32" s="51" t="s">
        <v>930</v>
      </c>
      <c r="P32" s="71">
        <v>0.75</v>
      </c>
      <c r="Q32" s="71">
        <v>0.8</v>
      </c>
      <c r="R32" s="71">
        <v>0.85</v>
      </c>
      <c r="S32" s="71">
        <v>0.95</v>
      </c>
      <c r="T32" s="55">
        <v>0.76</v>
      </c>
      <c r="U32" s="69">
        <f t="shared" si="2"/>
        <v>1.0133333333333334</v>
      </c>
      <c r="V32" s="66">
        <v>0.8</v>
      </c>
      <c r="W32" s="76">
        <f>+V32/Q32</f>
        <v>1</v>
      </c>
      <c r="X32" s="67">
        <v>0.85</v>
      </c>
      <c r="Y32" s="67">
        <f t="shared" si="3"/>
        <v>1</v>
      </c>
      <c r="Z32" s="56"/>
      <c r="AA32" s="54"/>
      <c r="AB32" s="50" t="s">
        <v>502</v>
      </c>
      <c r="AC32" s="50" t="s">
        <v>503</v>
      </c>
      <c r="AD32" s="50"/>
      <c r="AE32" s="51">
        <v>1186</v>
      </c>
      <c r="AF32" s="51" t="s">
        <v>508</v>
      </c>
      <c r="AG32" s="50" t="s">
        <v>516</v>
      </c>
      <c r="AH32" s="57" t="s">
        <v>889</v>
      </c>
      <c r="AI32" s="57" t="s">
        <v>889</v>
      </c>
      <c r="AJ32" s="57" t="s">
        <v>889</v>
      </c>
      <c r="AK32" s="339" t="s">
        <v>777</v>
      </c>
      <c r="AL32" s="339"/>
      <c r="AM32" s="335" t="s">
        <v>777</v>
      </c>
      <c r="AN32" s="335" t="s">
        <v>777</v>
      </c>
      <c r="AO32" s="339" t="s">
        <v>777</v>
      </c>
      <c r="AP32" s="230"/>
      <c r="AQ32" s="230" t="s">
        <v>777</v>
      </c>
      <c r="AR32" s="227" t="s">
        <v>777</v>
      </c>
      <c r="AS32" s="227" t="s">
        <v>777</v>
      </c>
      <c r="AT32" s="230" t="s">
        <v>777</v>
      </c>
      <c r="AU32" s="230" t="s">
        <v>777</v>
      </c>
      <c r="AV32" s="230" t="s">
        <v>777</v>
      </c>
      <c r="AW32" s="230" t="s">
        <v>777</v>
      </c>
      <c r="AX32" s="230" t="s">
        <v>777</v>
      </c>
      <c r="AY32" s="230" t="s">
        <v>777</v>
      </c>
      <c r="AZ32" s="230" t="s">
        <v>777</v>
      </c>
      <c r="BA32" s="230" t="s">
        <v>777</v>
      </c>
      <c r="BB32" s="230" t="s">
        <v>777</v>
      </c>
      <c r="BC32" s="230" t="s">
        <v>777</v>
      </c>
      <c r="BD32" s="230" t="s">
        <v>777</v>
      </c>
      <c r="BE32" s="51" t="s">
        <v>1269</v>
      </c>
    </row>
    <row r="33" spans="1:57" s="167" customFormat="1" ht="200.1" customHeight="1">
      <c r="A33" s="49" t="s">
        <v>983</v>
      </c>
      <c r="B33" s="81" t="s">
        <v>457</v>
      </c>
      <c r="C33" s="51" t="s">
        <v>465</v>
      </c>
      <c r="D33" s="81" t="s">
        <v>454</v>
      </c>
      <c r="E33" s="81" t="s">
        <v>709</v>
      </c>
      <c r="F33" s="51" t="s">
        <v>761</v>
      </c>
      <c r="G33" s="51" t="s">
        <v>466</v>
      </c>
      <c r="H33" s="51" t="s">
        <v>467</v>
      </c>
      <c r="I33" s="216" t="s">
        <v>1266</v>
      </c>
      <c r="J33" s="216">
        <v>3103061084</v>
      </c>
      <c r="K33" s="212" t="s">
        <v>1267</v>
      </c>
      <c r="L33" s="52">
        <v>42826</v>
      </c>
      <c r="M33" s="52">
        <v>43830</v>
      </c>
      <c r="N33" s="51" t="s">
        <v>710</v>
      </c>
      <c r="O33" s="51" t="s">
        <v>931</v>
      </c>
      <c r="P33" s="71">
        <v>0.75</v>
      </c>
      <c r="Q33" s="71">
        <v>0.8</v>
      </c>
      <c r="R33" s="71">
        <v>0.85</v>
      </c>
      <c r="S33" s="71">
        <v>0.95</v>
      </c>
      <c r="T33" s="55">
        <v>0.77</v>
      </c>
      <c r="U33" s="69">
        <f t="shared" si="2"/>
        <v>1.0266666666666666</v>
      </c>
      <c r="V33" s="66">
        <v>0.8</v>
      </c>
      <c r="W33" s="76">
        <f>+V33/Q33</f>
        <v>1</v>
      </c>
      <c r="X33" s="67">
        <v>0.85</v>
      </c>
      <c r="Y33" s="67">
        <f t="shared" si="3"/>
        <v>1</v>
      </c>
      <c r="Z33" s="56"/>
      <c r="AA33" s="54"/>
      <c r="AB33" s="50" t="s">
        <v>502</v>
      </c>
      <c r="AC33" s="50" t="s">
        <v>503</v>
      </c>
      <c r="AD33" s="50"/>
      <c r="AE33" s="51">
        <v>1186</v>
      </c>
      <c r="AF33" s="51" t="s">
        <v>508</v>
      </c>
      <c r="AG33" s="50" t="s">
        <v>516</v>
      </c>
      <c r="AH33" s="57" t="s">
        <v>889</v>
      </c>
      <c r="AI33" s="57" t="s">
        <v>889</v>
      </c>
      <c r="AJ33" s="57" t="s">
        <v>889</v>
      </c>
      <c r="AK33" s="339" t="s">
        <v>777</v>
      </c>
      <c r="AL33" s="339"/>
      <c r="AM33" s="335" t="s">
        <v>777</v>
      </c>
      <c r="AN33" s="335" t="s">
        <v>777</v>
      </c>
      <c r="AO33" s="339" t="s">
        <v>777</v>
      </c>
      <c r="AP33" s="230"/>
      <c r="AQ33" s="230" t="s">
        <v>777</v>
      </c>
      <c r="AR33" s="227" t="s">
        <v>777</v>
      </c>
      <c r="AS33" s="227" t="s">
        <v>777</v>
      </c>
      <c r="AT33" s="230" t="s">
        <v>777</v>
      </c>
      <c r="AU33" s="230" t="s">
        <v>777</v>
      </c>
      <c r="AV33" s="230" t="s">
        <v>777</v>
      </c>
      <c r="AW33" s="230" t="s">
        <v>777</v>
      </c>
      <c r="AX33" s="230" t="s">
        <v>777</v>
      </c>
      <c r="AY33" s="230" t="s">
        <v>777</v>
      </c>
      <c r="AZ33" s="230" t="s">
        <v>777</v>
      </c>
      <c r="BA33" s="230" t="s">
        <v>777</v>
      </c>
      <c r="BB33" s="230" t="s">
        <v>777</v>
      </c>
      <c r="BC33" s="230" t="s">
        <v>777</v>
      </c>
      <c r="BD33" s="230" t="s">
        <v>777</v>
      </c>
      <c r="BE33" s="51" t="s">
        <v>1269</v>
      </c>
    </row>
    <row r="34" spans="1:57" s="167" customFormat="1" ht="200.1" customHeight="1">
      <c r="A34" s="193" t="s">
        <v>984</v>
      </c>
      <c r="B34" s="81" t="s">
        <v>457</v>
      </c>
      <c r="C34" s="51" t="s">
        <v>465</v>
      </c>
      <c r="D34" s="81" t="s">
        <v>454</v>
      </c>
      <c r="E34" s="81" t="s">
        <v>932</v>
      </c>
      <c r="F34" s="51" t="s">
        <v>761</v>
      </c>
      <c r="G34" s="51" t="s">
        <v>466</v>
      </c>
      <c r="H34" s="51" t="s">
        <v>467</v>
      </c>
      <c r="I34" s="216" t="s">
        <v>777</v>
      </c>
      <c r="J34" s="216" t="s">
        <v>777</v>
      </c>
      <c r="K34" s="216" t="s">
        <v>777</v>
      </c>
      <c r="L34" s="52">
        <v>42826</v>
      </c>
      <c r="M34" s="52">
        <v>42767</v>
      </c>
      <c r="N34" s="51" t="s">
        <v>711</v>
      </c>
      <c r="O34" s="51" t="s">
        <v>712</v>
      </c>
      <c r="P34" s="53">
        <v>0.25</v>
      </c>
      <c r="Q34" s="53" t="s">
        <v>777</v>
      </c>
      <c r="R34" s="53" t="s">
        <v>777</v>
      </c>
      <c r="S34" s="53" t="s">
        <v>777</v>
      </c>
      <c r="T34" s="69">
        <v>0.25</v>
      </c>
      <c r="U34" s="69">
        <f t="shared" si="2"/>
        <v>1</v>
      </c>
      <c r="V34" s="81" t="s">
        <v>949</v>
      </c>
      <c r="W34" s="81" t="s">
        <v>949</v>
      </c>
      <c r="X34" s="51" t="s">
        <v>949</v>
      </c>
      <c r="Y34" s="51" t="s">
        <v>949</v>
      </c>
      <c r="Z34" s="56"/>
      <c r="AA34" s="71"/>
      <c r="AB34" s="50" t="s">
        <v>502</v>
      </c>
      <c r="AC34" s="50" t="s">
        <v>503</v>
      </c>
      <c r="AD34" s="50"/>
      <c r="AE34" s="51">
        <v>1187</v>
      </c>
      <c r="AF34" s="51" t="s">
        <v>511</v>
      </c>
      <c r="AG34" s="50" t="s">
        <v>512</v>
      </c>
      <c r="AH34" s="57" t="s">
        <v>889</v>
      </c>
      <c r="AI34" s="57" t="s">
        <v>889</v>
      </c>
      <c r="AJ34" s="57" t="s">
        <v>889</v>
      </c>
      <c r="AK34" s="230" t="s">
        <v>777</v>
      </c>
      <c r="AL34" s="230"/>
      <c r="AM34" s="230" t="s">
        <v>777</v>
      </c>
      <c r="AN34" s="230" t="s">
        <v>777</v>
      </c>
      <c r="AO34" s="230" t="s">
        <v>777</v>
      </c>
      <c r="AP34" s="230" t="s">
        <v>777</v>
      </c>
      <c r="AQ34" s="230" t="s">
        <v>777</v>
      </c>
      <c r="AR34" s="227" t="s">
        <v>777</v>
      </c>
      <c r="AS34" s="227" t="s">
        <v>777</v>
      </c>
      <c r="AT34" s="230" t="s">
        <v>777</v>
      </c>
      <c r="AU34" s="230" t="s">
        <v>777</v>
      </c>
      <c r="AV34" s="230" t="s">
        <v>777</v>
      </c>
      <c r="AW34" s="230" t="s">
        <v>777</v>
      </c>
      <c r="AX34" s="230" t="s">
        <v>777</v>
      </c>
      <c r="AY34" s="230" t="s">
        <v>777</v>
      </c>
      <c r="AZ34" s="230" t="s">
        <v>777</v>
      </c>
      <c r="BA34" s="230" t="s">
        <v>777</v>
      </c>
      <c r="BB34" s="230" t="s">
        <v>777</v>
      </c>
      <c r="BC34" s="230" t="s">
        <v>777</v>
      </c>
      <c r="BD34" s="230" t="s">
        <v>777</v>
      </c>
      <c r="BE34" s="228" t="s">
        <v>777</v>
      </c>
    </row>
    <row r="35" spans="1:57" s="167" customFormat="1" ht="200.1" customHeight="1">
      <c r="A35" s="193" t="s">
        <v>985</v>
      </c>
      <c r="B35" s="81" t="s">
        <v>457</v>
      </c>
      <c r="C35" s="51" t="s">
        <v>465</v>
      </c>
      <c r="D35" s="81" t="s">
        <v>454</v>
      </c>
      <c r="E35" s="81" t="s">
        <v>713</v>
      </c>
      <c r="F35" s="51" t="s">
        <v>761</v>
      </c>
      <c r="G35" s="51" t="s">
        <v>466</v>
      </c>
      <c r="H35" s="51" t="s">
        <v>467</v>
      </c>
      <c r="I35" s="216" t="s">
        <v>777</v>
      </c>
      <c r="J35" s="216" t="s">
        <v>777</v>
      </c>
      <c r="K35" s="216" t="s">
        <v>777</v>
      </c>
      <c r="L35" s="52">
        <v>42522</v>
      </c>
      <c r="M35" s="52">
        <v>42886</v>
      </c>
      <c r="N35" s="51" t="s">
        <v>714</v>
      </c>
      <c r="O35" s="51" t="s">
        <v>685</v>
      </c>
      <c r="P35" s="53">
        <v>0.26</v>
      </c>
      <c r="Q35" s="53" t="s">
        <v>777</v>
      </c>
      <c r="R35" s="53" t="s">
        <v>777</v>
      </c>
      <c r="S35" s="53" t="s">
        <v>777</v>
      </c>
      <c r="T35" s="69">
        <v>0.25</v>
      </c>
      <c r="U35" s="69">
        <f t="shared" si="2"/>
        <v>0.96153846153846145</v>
      </c>
      <c r="V35" s="81" t="s">
        <v>949</v>
      </c>
      <c r="W35" s="81" t="s">
        <v>949</v>
      </c>
      <c r="X35" s="51" t="s">
        <v>949</v>
      </c>
      <c r="Y35" s="51" t="s">
        <v>949</v>
      </c>
      <c r="Z35" s="56"/>
      <c r="AA35" s="71"/>
      <c r="AB35" s="50" t="s">
        <v>502</v>
      </c>
      <c r="AC35" s="50" t="s">
        <v>503</v>
      </c>
      <c r="AD35" s="50"/>
      <c r="AE35" s="51">
        <v>1187</v>
      </c>
      <c r="AF35" s="51" t="s">
        <v>511</v>
      </c>
      <c r="AG35" s="50" t="s">
        <v>517</v>
      </c>
      <c r="AH35" s="57" t="s">
        <v>889</v>
      </c>
      <c r="AI35" s="57" t="s">
        <v>889</v>
      </c>
      <c r="AJ35" s="57" t="s">
        <v>889</v>
      </c>
      <c r="AK35" s="230" t="s">
        <v>777</v>
      </c>
      <c r="AL35" s="230"/>
      <c r="AM35" s="230" t="s">
        <v>777</v>
      </c>
      <c r="AN35" s="230" t="s">
        <v>777</v>
      </c>
      <c r="AO35" s="230" t="s">
        <v>777</v>
      </c>
      <c r="AP35" s="230" t="s">
        <v>777</v>
      </c>
      <c r="AQ35" s="230" t="s">
        <v>777</v>
      </c>
      <c r="AR35" s="227" t="s">
        <v>777</v>
      </c>
      <c r="AS35" s="227" t="s">
        <v>777</v>
      </c>
      <c r="AT35" s="230" t="s">
        <v>777</v>
      </c>
      <c r="AU35" s="230" t="s">
        <v>777</v>
      </c>
      <c r="AV35" s="230" t="s">
        <v>777</v>
      </c>
      <c r="AW35" s="230" t="s">
        <v>777</v>
      </c>
      <c r="AX35" s="230" t="s">
        <v>777</v>
      </c>
      <c r="AY35" s="230" t="s">
        <v>777</v>
      </c>
      <c r="AZ35" s="230" t="s">
        <v>777</v>
      </c>
      <c r="BA35" s="230" t="s">
        <v>777</v>
      </c>
      <c r="BB35" s="230" t="s">
        <v>777</v>
      </c>
      <c r="BC35" s="230" t="s">
        <v>777</v>
      </c>
      <c r="BD35" s="230" t="s">
        <v>777</v>
      </c>
      <c r="BE35" s="228" t="s">
        <v>777</v>
      </c>
    </row>
    <row r="36" spans="1:57" s="167" customFormat="1" ht="200.1" customHeight="1">
      <c r="A36" s="193" t="s">
        <v>986</v>
      </c>
      <c r="B36" s="81" t="s">
        <v>457</v>
      </c>
      <c r="C36" s="51" t="s">
        <v>465</v>
      </c>
      <c r="D36" s="81" t="s">
        <v>454</v>
      </c>
      <c r="E36" s="81" t="s">
        <v>715</v>
      </c>
      <c r="F36" s="51" t="s">
        <v>761</v>
      </c>
      <c r="G36" s="51" t="s">
        <v>466</v>
      </c>
      <c r="H36" s="51" t="s">
        <v>467</v>
      </c>
      <c r="I36" s="216" t="s">
        <v>777</v>
      </c>
      <c r="J36" s="216" t="s">
        <v>777</v>
      </c>
      <c r="K36" s="216" t="s">
        <v>777</v>
      </c>
      <c r="L36" s="52">
        <v>42826</v>
      </c>
      <c r="M36" s="52">
        <v>42767</v>
      </c>
      <c r="N36" s="51" t="s">
        <v>716</v>
      </c>
      <c r="O36" s="51" t="s">
        <v>717</v>
      </c>
      <c r="P36" s="53">
        <v>0.25</v>
      </c>
      <c r="Q36" s="53" t="s">
        <v>777</v>
      </c>
      <c r="R36" s="53" t="s">
        <v>777</v>
      </c>
      <c r="S36" s="53" t="s">
        <v>777</v>
      </c>
      <c r="T36" s="69">
        <v>0.25</v>
      </c>
      <c r="U36" s="69">
        <f t="shared" si="2"/>
        <v>1</v>
      </c>
      <c r="V36" s="81" t="s">
        <v>949</v>
      </c>
      <c r="W36" s="81" t="s">
        <v>949</v>
      </c>
      <c r="X36" s="51" t="s">
        <v>949</v>
      </c>
      <c r="Y36" s="51" t="s">
        <v>949</v>
      </c>
      <c r="Z36" s="56"/>
      <c r="AA36" s="71"/>
      <c r="AB36" s="50" t="s">
        <v>502</v>
      </c>
      <c r="AC36" s="50" t="s">
        <v>503</v>
      </c>
      <c r="AD36" s="50"/>
      <c r="AE36" s="51">
        <v>1187</v>
      </c>
      <c r="AF36" s="51" t="s">
        <v>511</v>
      </c>
      <c r="AG36" s="50" t="s">
        <v>513</v>
      </c>
      <c r="AH36" s="57" t="s">
        <v>889</v>
      </c>
      <c r="AI36" s="57" t="s">
        <v>889</v>
      </c>
      <c r="AJ36" s="57" t="s">
        <v>889</v>
      </c>
      <c r="AK36" s="230" t="s">
        <v>777</v>
      </c>
      <c r="AL36" s="230"/>
      <c r="AM36" s="230" t="s">
        <v>777</v>
      </c>
      <c r="AN36" s="230" t="s">
        <v>777</v>
      </c>
      <c r="AO36" s="230" t="s">
        <v>777</v>
      </c>
      <c r="AP36" s="230" t="s">
        <v>777</v>
      </c>
      <c r="AQ36" s="230" t="s">
        <v>777</v>
      </c>
      <c r="AR36" s="227" t="s">
        <v>777</v>
      </c>
      <c r="AS36" s="227" t="s">
        <v>777</v>
      </c>
      <c r="AT36" s="230" t="s">
        <v>777</v>
      </c>
      <c r="AU36" s="230" t="s">
        <v>777</v>
      </c>
      <c r="AV36" s="230" t="s">
        <v>777</v>
      </c>
      <c r="AW36" s="230" t="s">
        <v>777</v>
      </c>
      <c r="AX36" s="230" t="s">
        <v>777</v>
      </c>
      <c r="AY36" s="230" t="s">
        <v>777</v>
      </c>
      <c r="AZ36" s="230" t="s">
        <v>777</v>
      </c>
      <c r="BA36" s="230" t="s">
        <v>777</v>
      </c>
      <c r="BB36" s="230" t="s">
        <v>777</v>
      </c>
      <c r="BC36" s="230" t="s">
        <v>777</v>
      </c>
      <c r="BD36" s="230" t="s">
        <v>777</v>
      </c>
      <c r="BE36" s="228" t="s">
        <v>777</v>
      </c>
    </row>
    <row r="37" spans="1:57" s="167" customFormat="1" ht="200.1" customHeight="1">
      <c r="A37" s="303" t="s">
        <v>1427</v>
      </c>
      <c r="B37" s="81" t="s">
        <v>457</v>
      </c>
      <c r="C37" s="51" t="s">
        <v>465</v>
      </c>
      <c r="D37" s="81" t="s">
        <v>454</v>
      </c>
      <c r="E37" s="81" t="s">
        <v>1416</v>
      </c>
      <c r="F37" s="51" t="s">
        <v>765</v>
      </c>
      <c r="G37" s="51" t="s">
        <v>462</v>
      </c>
      <c r="H37" s="51"/>
      <c r="I37" s="269" t="s">
        <v>1395</v>
      </c>
      <c r="J37" s="269" t="s">
        <v>1396</v>
      </c>
      <c r="K37" s="271" t="s">
        <v>1397</v>
      </c>
      <c r="L37" s="215"/>
      <c r="M37" s="215"/>
      <c r="N37" s="51"/>
      <c r="O37" s="51"/>
      <c r="P37" s="227"/>
      <c r="Q37" s="227"/>
      <c r="R37" s="227"/>
      <c r="S37" s="227"/>
      <c r="T37" s="54"/>
      <c r="U37" s="55"/>
      <c r="V37" s="54"/>
      <c r="W37" s="54"/>
      <c r="X37" s="54"/>
      <c r="Y37" s="54"/>
      <c r="Z37" s="56"/>
      <c r="AA37" s="54"/>
      <c r="AB37" s="50"/>
      <c r="AC37" s="50"/>
      <c r="AD37" s="50"/>
      <c r="AE37" s="51"/>
      <c r="AF37" s="51"/>
      <c r="AG37" s="50"/>
      <c r="AH37" s="228"/>
      <c r="AI37" s="228"/>
      <c r="AJ37" s="228"/>
      <c r="AK37" s="231" t="s">
        <v>1417</v>
      </c>
      <c r="AL37" s="230"/>
      <c r="AM37" s="230" t="s">
        <v>1418</v>
      </c>
      <c r="AN37" s="230" t="s">
        <v>1398</v>
      </c>
      <c r="AO37" s="230" t="s">
        <v>1419</v>
      </c>
      <c r="AP37" s="295"/>
      <c r="AQ37" s="296">
        <v>0.1</v>
      </c>
      <c r="AR37" s="227"/>
      <c r="AS37" s="227"/>
      <c r="AT37" s="297" t="s">
        <v>1420</v>
      </c>
      <c r="AU37" s="230" t="s">
        <v>1421</v>
      </c>
      <c r="AV37" s="297" t="s">
        <v>1422</v>
      </c>
      <c r="AW37" s="230" t="s">
        <v>1423</v>
      </c>
      <c r="AX37" s="298">
        <v>7671</v>
      </c>
      <c r="AY37" s="230" t="s">
        <v>1424</v>
      </c>
      <c r="AZ37" s="299" t="s">
        <v>1425</v>
      </c>
      <c r="BA37" s="300">
        <v>1369527601</v>
      </c>
      <c r="BB37" s="301"/>
      <c r="BC37" s="228"/>
      <c r="BD37" s="302"/>
      <c r="BE37" s="223" t="s">
        <v>1426</v>
      </c>
    </row>
    <row r="38" spans="1:57" s="167" customFormat="1" ht="200.1" customHeight="1">
      <c r="A38" s="49" t="s">
        <v>987</v>
      </c>
      <c r="B38" s="81" t="s">
        <v>601</v>
      </c>
      <c r="C38" s="51" t="s">
        <v>460</v>
      </c>
      <c r="D38" s="81" t="s">
        <v>461</v>
      </c>
      <c r="E38" s="81" t="s">
        <v>871</v>
      </c>
      <c r="F38" s="51" t="s">
        <v>765</v>
      </c>
      <c r="G38" s="51" t="s">
        <v>462</v>
      </c>
      <c r="H38" s="51" t="s">
        <v>467</v>
      </c>
      <c r="I38" s="269" t="s">
        <v>1395</v>
      </c>
      <c r="J38" s="269" t="s">
        <v>1396</v>
      </c>
      <c r="K38" s="271" t="s">
        <v>1397</v>
      </c>
      <c r="L38" s="77">
        <v>42736</v>
      </c>
      <c r="M38" s="77">
        <v>43982</v>
      </c>
      <c r="N38" s="51" t="s">
        <v>636</v>
      </c>
      <c r="O38" s="51" t="s">
        <v>637</v>
      </c>
      <c r="P38" s="54">
        <v>1</v>
      </c>
      <c r="Q38" s="54">
        <v>1</v>
      </c>
      <c r="R38" s="54">
        <v>1</v>
      </c>
      <c r="S38" s="54">
        <v>1</v>
      </c>
      <c r="T38" s="54">
        <v>1</v>
      </c>
      <c r="U38" s="54">
        <v>1</v>
      </c>
      <c r="V38" s="54">
        <v>1</v>
      </c>
      <c r="W38" s="54">
        <v>1</v>
      </c>
      <c r="X38" s="54">
        <v>1</v>
      </c>
      <c r="Y38" s="67">
        <f>+X38/R38</f>
        <v>1</v>
      </c>
      <c r="Z38" s="56"/>
      <c r="AA38" s="51"/>
      <c r="AB38" s="50" t="s">
        <v>91</v>
      </c>
      <c r="AC38" s="50" t="s">
        <v>495</v>
      </c>
      <c r="AD38" s="50"/>
      <c r="AE38" s="51">
        <v>1068</v>
      </c>
      <c r="AF38" s="51" t="s">
        <v>496</v>
      </c>
      <c r="AG38" s="50" t="s">
        <v>900</v>
      </c>
      <c r="AH38" s="78">
        <f>3543000000-203000000</f>
        <v>3340000000</v>
      </c>
      <c r="AI38" s="51" t="s">
        <v>467</v>
      </c>
      <c r="AJ38" s="51" t="s">
        <v>467</v>
      </c>
      <c r="AK38" s="231" t="s">
        <v>777</v>
      </c>
      <c r="AL38" s="269"/>
      <c r="AM38" s="163" t="s">
        <v>777</v>
      </c>
      <c r="AN38" s="163" t="s">
        <v>777</v>
      </c>
      <c r="AO38" s="269" t="s">
        <v>777</v>
      </c>
      <c r="AP38" s="269" t="s">
        <v>777</v>
      </c>
      <c r="AQ38" s="177" t="s">
        <v>777</v>
      </c>
      <c r="AR38" s="54"/>
      <c r="AS38" s="54"/>
      <c r="AT38" s="283" t="s">
        <v>777</v>
      </c>
      <c r="AU38" s="283" t="s">
        <v>777</v>
      </c>
      <c r="AV38" s="283" t="s">
        <v>777</v>
      </c>
      <c r="AW38" s="283" t="s">
        <v>777</v>
      </c>
      <c r="AX38" s="283" t="s">
        <v>777</v>
      </c>
      <c r="AY38" s="283" t="s">
        <v>777</v>
      </c>
      <c r="AZ38" s="283" t="s">
        <v>777</v>
      </c>
      <c r="BA38" s="283" t="s">
        <v>777</v>
      </c>
      <c r="BB38" s="283" t="s">
        <v>777</v>
      </c>
      <c r="BC38" s="283" t="s">
        <v>777</v>
      </c>
      <c r="BD38" s="283" t="s">
        <v>777</v>
      </c>
      <c r="BE38" s="59"/>
    </row>
    <row r="39" spans="1:57" s="167" customFormat="1" ht="200.1" customHeight="1">
      <c r="A39" s="49" t="s">
        <v>988</v>
      </c>
      <c r="B39" s="81" t="s">
        <v>601</v>
      </c>
      <c r="C39" s="51" t="s">
        <v>460</v>
      </c>
      <c r="D39" s="81" t="s">
        <v>461</v>
      </c>
      <c r="E39" s="81" t="s">
        <v>872</v>
      </c>
      <c r="F39" s="51" t="s">
        <v>765</v>
      </c>
      <c r="G39" s="51" t="s">
        <v>462</v>
      </c>
      <c r="H39" s="51" t="s">
        <v>467</v>
      </c>
      <c r="I39" s="269" t="s">
        <v>1395</v>
      </c>
      <c r="J39" s="269" t="s">
        <v>1396</v>
      </c>
      <c r="K39" s="271" t="s">
        <v>1397</v>
      </c>
      <c r="L39" s="77">
        <v>42736</v>
      </c>
      <c r="M39" s="77">
        <v>43982</v>
      </c>
      <c r="N39" s="51" t="s">
        <v>638</v>
      </c>
      <c r="O39" s="51" t="s">
        <v>639</v>
      </c>
      <c r="P39" s="54">
        <v>1</v>
      </c>
      <c r="Q39" s="54">
        <v>1</v>
      </c>
      <c r="R39" s="54">
        <v>1</v>
      </c>
      <c r="S39" s="54">
        <v>1</v>
      </c>
      <c r="T39" s="54">
        <v>1</v>
      </c>
      <c r="U39" s="54">
        <v>1</v>
      </c>
      <c r="V39" s="54">
        <v>1</v>
      </c>
      <c r="W39" s="54">
        <v>1</v>
      </c>
      <c r="X39" s="54">
        <v>1</v>
      </c>
      <c r="Y39" s="67">
        <f>+X39/R39</f>
        <v>1</v>
      </c>
      <c r="Z39" s="56"/>
      <c r="AA39" s="51"/>
      <c r="AB39" s="50" t="s">
        <v>91</v>
      </c>
      <c r="AC39" s="50" t="s">
        <v>495</v>
      </c>
      <c r="AD39" s="50"/>
      <c r="AE39" s="51">
        <v>1068</v>
      </c>
      <c r="AF39" s="51" t="s">
        <v>496</v>
      </c>
      <c r="AG39" s="50" t="s">
        <v>497</v>
      </c>
      <c r="AH39" s="78">
        <f>3350000000-115000000</f>
        <v>3235000000</v>
      </c>
      <c r="AI39" s="51" t="s">
        <v>467</v>
      </c>
      <c r="AJ39" s="51" t="s">
        <v>467</v>
      </c>
      <c r="AK39" s="231" t="s">
        <v>872</v>
      </c>
      <c r="AL39" s="269"/>
      <c r="AM39" s="163">
        <v>43983</v>
      </c>
      <c r="AN39" s="163" t="s">
        <v>1398</v>
      </c>
      <c r="AO39" s="269" t="s">
        <v>638</v>
      </c>
      <c r="AP39" s="261" t="s">
        <v>639</v>
      </c>
      <c r="AQ39" s="289">
        <v>1</v>
      </c>
      <c r="AR39" s="54"/>
      <c r="AS39" s="54"/>
      <c r="AT39" s="269" t="s">
        <v>1399</v>
      </c>
      <c r="AU39" s="269" t="s">
        <v>1400</v>
      </c>
      <c r="AV39" s="269" t="s">
        <v>1401</v>
      </c>
      <c r="AW39" s="269" t="s">
        <v>1402</v>
      </c>
      <c r="AX39" s="261"/>
      <c r="AY39" s="261"/>
      <c r="AZ39" s="261"/>
      <c r="BA39" s="261"/>
      <c r="BB39" s="269" t="s">
        <v>777</v>
      </c>
      <c r="BC39" s="269" t="s">
        <v>777</v>
      </c>
      <c r="BD39" s="269"/>
      <c r="BE39" s="59"/>
    </row>
    <row r="40" spans="1:57" s="167" customFormat="1" ht="200.1" customHeight="1">
      <c r="A40" s="49" t="s">
        <v>989</v>
      </c>
      <c r="B40" s="81" t="s">
        <v>601</v>
      </c>
      <c r="C40" s="51" t="s">
        <v>460</v>
      </c>
      <c r="D40" s="81" t="s">
        <v>461</v>
      </c>
      <c r="E40" s="81" t="s">
        <v>873</v>
      </c>
      <c r="F40" s="51" t="s">
        <v>765</v>
      </c>
      <c r="G40" s="51" t="s">
        <v>462</v>
      </c>
      <c r="H40" s="51" t="s">
        <v>467</v>
      </c>
      <c r="I40" s="269" t="s">
        <v>1395</v>
      </c>
      <c r="J40" s="269" t="s">
        <v>1396</v>
      </c>
      <c r="K40" s="271" t="s">
        <v>1397</v>
      </c>
      <c r="L40" s="77">
        <v>42736</v>
      </c>
      <c r="M40" s="77">
        <v>43982</v>
      </c>
      <c r="N40" s="51" t="s">
        <v>641</v>
      </c>
      <c r="O40" s="51" t="s">
        <v>640</v>
      </c>
      <c r="P40" s="54">
        <v>1</v>
      </c>
      <c r="Q40" s="54">
        <v>1</v>
      </c>
      <c r="R40" s="54">
        <v>1</v>
      </c>
      <c r="S40" s="54">
        <v>1</v>
      </c>
      <c r="T40" s="54">
        <v>1</v>
      </c>
      <c r="U40" s="54">
        <v>1</v>
      </c>
      <c r="V40" s="54">
        <v>1</v>
      </c>
      <c r="W40" s="54">
        <v>1</v>
      </c>
      <c r="X40" s="54">
        <v>1</v>
      </c>
      <c r="Y40" s="67">
        <f>+X40/R40</f>
        <v>1</v>
      </c>
      <c r="Z40" s="56"/>
      <c r="AA40" s="51"/>
      <c r="AB40" s="50" t="s">
        <v>91</v>
      </c>
      <c r="AC40" s="50" t="s">
        <v>495</v>
      </c>
      <c r="AD40" s="50"/>
      <c r="AE40" s="51">
        <v>1068</v>
      </c>
      <c r="AF40" s="51" t="s">
        <v>496</v>
      </c>
      <c r="AG40" s="50" t="s">
        <v>901</v>
      </c>
      <c r="AH40" s="78">
        <f>35500000000-4108000000</f>
        <v>31392000000</v>
      </c>
      <c r="AI40" s="51" t="s">
        <v>467</v>
      </c>
      <c r="AJ40" s="51" t="s">
        <v>467</v>
      </c>
      <c r="AK40" s="231" t="s">
        <v>873</v>
      </c>
      <c r="AL40" s="269"/>
      <c r="AM40" s="163">
        <v>43983</v>
      </c>
      <c r="AN40" s="163" t="s">
        <v>1398</v>
      </c>
      <c r="AO40" s="269" t="s">
        <v>641</v>
      </c>
      <c r="AP40" s="261" t="s">
        <v>640</v>
      </c>
      <c r="AQ40" s="289">
        <v>1</v>
      </c>
      <c r="AR40" s="54"/>
      <c r="AS40" s="54"/>
      <c r="AT40" s="269" t="s">
        <v>1399</v>
      </c>
      <c r="AU40" s="269" t="s">
        <v>1400</v>
      </c>
      <c r="AV40" s="269" t="s">
        <v>1401</v>
      </c>
      <c r="AW40" s="269" t="s">
        <v>1403</v>
      </c>
      <c r="AX40" s="272"/>
      <c r="AY40" s="272"/>
      <c r="AZ40" s="272"/>
      <c r="BA40" s="272"/>
      <c r="BB40" s="269" t="s">
        <v>777</v>
      </c>
      <c r="BC40" s="269" t="s">
        <v>777</v>
      </c>
      <c r="BD40" s="181"/>
      <c r="BE40" s="59"/>
    </row>
    <row r="41" spans="1:57" s="167" customFormat="1" ht="200.1" customHeight="1" thickBot="1">
      <c r="A41" s="49" t="s">
        <v>990</v>
      </c>
      <c r="B41" s="81" t="s">
        <v>601</v>
      </c>
      <c r="C41" s="51" t="s">
        <v>460</v>
      </c>
      <c r="D41" s="81" t="s">
        <v>461</v>
      </c>
      <c r="E41" s="81" t="s">
        <v>874</v>
      </c>
      <c r="F41" s="51" t="s">
        <v>765</v>
      </c>
      <c r="G41" s="51" t="s">
        <v>462</v>
      </c>
      <c r="H41" s="51" t="s">
        <v>467</v>
      </c>
      <c r="I41" s="269" t="s">
        <v>1395</v>
      </c>
      <c r="J41" s="269" t="s">
        <v>1396</v>
      </c>
      <c r="K41" s="271" t="s">
        <v>1397</v>
      </c>
      <c r="L41" s="77">
        <v>42736</v>
      </c>
      <c r="M41" s="77">
        <v>43982</v>
      </c>
      <c r="N41" s="51" t="s">
        <v>642</v>
      </c>
      <c r="O41" s="51" t="s">
        <v>643</v>
      </c>
      <c r="P41" s="54">
        <v>1</v>
      </c>
      <c r="Q41" s="54">
        <v>1</v>
      </c>
      <c r="R41" s="54">
        <v>1</v>
      </c>
      <c r="S41" s="54">
        <v>1</v>
      </c>
      <c r="T41" s="54">
        <v>1</v>
      </c>
      <c r="U41" s="54">
        <v>1</v>
      </c>
      <c r="V41" s="54">
        <v>1</v>
      </c>
      <c r="W41" s="54">
        <v>1</v>
      </c>
      <c r="X41" s="54">
        <v>1</v>
      </c>
      <c r="Y41" s="67">
        <f>+X41/R41</f>
        <v>1</v>
      </c>
      <c r="Z41" s="56"/>
      <c r="AA41" s="51"/>
      <c r="AB41" s="50" t="s">
        <v>91</v>
      </c>
      <c r="AC41" s="50" t="s">
        <v>495</v>
      </c>
      <c r="AD41" s="50"/>
      <c r="AE41" s="51">
        <v>1068</v>
      </c>
      <c r="AF41" s="51" t="s">
        <v>496</v>
      </c>
      <c r="AG41" s="50" t="s">
        <v>902</v>
      </c>
      <c r="AH41" s="78">
        <f>2970000000-163000000</f>
        <v>2807000000</v>
      </c>
      <c r="AI41" s="51" t="s">
        <v>467</v>
      </c>
      <c r="AJ41" s="51" t="s">
        <v>467</v>
      </c>
      <c r="AK41" s="231" t="s">
        <v>874</v>
      </c>
      <c r="AL41" s="269"/>
      <c r="AM41" s="163">
        <v>43983</v>
      </c>
      <c r="AN41" s="163" t="s">
        <v>1398</v>
      </c>
      <c r="AO41" s="269" t="s">
        <v>642</v>
      </c>
      <c r="AP41" s="261" t="s">
        <v>643</v>
      </c>
      <c r="AQ41" s="289">
        <v>1</v>
      </c>
      <c r="AR41" s="54"/>
      <c r="AS41" s="54"/>
      <c r="AT41" s="290" t="s">
        <v>1404</v>
      </c>
      <c r="AU41" s="291" t="s">
        <v>1400</v>
      </c>
      <c r="AV41" s="292" t="s">
        <v>1401</v>
      </c>
      <c r="AW41" s="292" t="s">
        <v>1405</v>
      </c>
      <c r="AX41" s="293"/>
      <c r="AY41" s="293"/>
      <c r="AZ41" s="293"/>
      <c r="BA41" s="293"/>
      <c r="BB41" s="284" t="s">
        <v>777</v>
      </c>
      <c r="BC41" s="284" t="s">
        <v>777</v>
      </c>
      <c r="BD41" s="294"/>
      <c r="BE41" s="59"/>
    </row>
    <row r="42" spans="1:57" s="167" customFormat="1" ht="200.1" customHeight="1">
      <c r="A42" s="49" t="s">
        <v>991</v>
      </c>
      <c r="B42" s="81" t="s">
        <v>601</v>
      </c>
      <c r="C42" s="51" t="s">
        <v>460</v>
      </c>
      <c r="D42" s="81" t="s">
        <v>461</v>
      </c>
      <c r="E42" s="81" t="s">
        <v>875</v>
      </c>
      <c r="F42" s="51" t="s">
        <v>765</v>
      </c>
      <c r="G42" s="51" t="s">
        <v>462</v>
      </c>
      <c r="H42" s="51" t="s">
        <v>467</v>
      </c>
      <c r="I42" s="269" t="s">
        <v>1395</v>
      </c>
      <c r="J42" s="269" t="s">
        <v>1396</v>
      </c>
      <c r="K42" s="271" t="s">
        <v>1397</v>
      </c>
      <c r="L42" s="77">
        <v>42736</v>
      </c>
      <c r="M42" s="77">
        <v>43982</v>
      </c>
      <c r="N42" s="51" t="s">
        <v>644</v>
      </c>
      <c r="O42" s="51" t="s">
        <v>645</v>
      </c>
      <c r="P42" s="54">
        <v>1</v>
      </c>
      <c r="Q42" s="54">
        <v>1</v>
      </c>
      <c r="R42" s="54">
        <v>1</v>
      </c>
      <c r="S42" s="54">
        <v>1</v>
      </c>
      <c r="T42" s="54">
        <v>1</v>
      </c>
      <c r="U42" s="54">
        <v>1</v>
      </c>
      <c r="V42" s="54">
        <v>1</v>
      </c>
      <c r="W42" s="54">
        <v>1</v>
      </c>
      <c r="X42" s="54">
        <v>1</v>
      </c>
      <c r="Y42" s="67">
        <f>+X42/R42</f>
        <v>1</v>
      </c>
      <c r="Z42" s="56"/>
      <c r="AA42" s="51"/>
      <c r="AB42" s="50" t="s">
        <v>91</v>
      </c>
      <c r="AC42" s="50" t="s">
        <v>495</v>
      </c>
      <c r="AD42" s="50"/>
      <c r="AE42" s="51" t="s">
        <v>903</v>
      </c>
      <c r="AF42" s="51" t="s">
        <v>904</v>
      </c>
      <c r="AG42" s="40" t="s">
        <v>1063</v>
      </c>
      <c r="AH42" s="78">
        <f>4198000000-512000000</f>
        <v>3686000000</v>
      </c>
      <c r="AI42" s="51" t="s">
        <v>467</v>
      </c>
      <c r="AJ42" s="51" t="s">
        <v>467</v>
      </c>
      <c r="AK42" s="231" t="s">
        <v>777</v>
      </c>
      <c r="AL42" s="269"/>
      <c r="AM42" s="163" t="s">
        <v>777</v>
      </c>
      <c r="AN42" s="163" t="s">
        <v>777</v>
      </c>
      <c r="AO42" s="269" t="s">
        <v>777</v>
      </c>
      <c r="AP42" s="269" t="s">
        <v>777</v>
      </c>
      <c r="AQ42" s="177" t="s">
        <v>777</v>
      </c>
      <c r="AR42" s="54"/>
      <c r="AS42" s="54"/>
      <c r="AT42" s="182" t="s">
        <v>777</v>
      </c>
      <c r="AU42" s="182" t="s">
        <v>777</v>
      </c>
      <c r="AV42" s="182" t="s">
        <v>777</v>
      </c>
      <c r="AW42" s="182" t="s">
        <v>777</v>
      </c>
      <c r="AX42" s="182" t="s">
        <v>777</v>
      </c>
      <c r="AY42" s="182" t="s">
        <v>777</v>
      </c>
      <c r="AZ42" s="182" t="s">
        <v>777</v>
      </c>
      <c r="BA42" s="182" t="s">
        <v>777</v>
      </c>
      <c r="BB42" s="182" t="s">
        <v>777</v>
      </c>
      <c r="BC42" s="182" t="s">
        <v>777</v>
      </c>
      <c r="BD42" s="182" t="s">
        <v>777</v>
      </c>
      <c r="BE42" s="59"/>
    </row>
    <row r="43" spans="1:57" s="167" customFormat="1" ht="200.1" customHeight="1">
      <c r="A43" s="49" t="s">
        <v>1021</v>
      </c>
      <c r="B43" s="81" t="s">
        <v>601</v>
      </c>
      <c r="C43" s="51" t="s">
        <v>460</v>
      </c>
      <c r="D43" s="81" t="s">
        <v>461</v>
      </c>
      <c r="E43" s="81" t="s">
        <v>876</v>
      </c>
      <c r="F43" s="51" t="s">
        <v>760</v>
      </c>
      <c r="G43" s="51" t="s">
        <v>455</v>
      </c>
      <c r="H43" s="51" t="s">
        <v>467</v>
      </c>
      <c r="I43" s="269" t="s">
        <v>1395</v>
      </c>
      <c r="J43" s="269" t="s">
        <v>1396</v>
      </c>
      <c r="K43" s="271" t="s">
        <v>1397</v>
      </c>
      <c r="L43" s="52">
        <v>42522</v>
      </c>
      <c r="M43" s="52">
        <v>43981</v>
      </c>
      <c r="N43" s="51" t="s">
        <v>907</v>
      </c>
      <c r="O43" s="51" t="s">
        <v>908</v>
      </c>
      <c r="P43" s="51">
        <v>100</v>
      </c>
      <c r="Q43" s="51">
        <v>100</v>
      </c>
      <c r="R43" s="51">
        <v>100</v>
      </c>
      <c r="S43" s="51">
        <v>100</v>
      </c>
      <c r="T43" s="54">
        <v>1</v>
      </c>
      <c r="U43" s="54">
        <v>1</v>
      </c>
      <c r="V43" s="79">
        <f>+(0.963669391462307)*100</f>
        <v>96.366939146230706</v>
      </c>
      <c r="W43" s="54">
        <v>0.96</v>
      </c>
      <c r="X43" s="54">
        <v>0.84</v>
      </c>
      <c r="Y43" s="54">
        <v>0.84</v>
      </c>
      <c r="Z43" s="56"/>
      <c r="AA43" s="51"/>
      <c r="AB43" s="50"/>
      <c r="AC43" s="50" t="s">
        <v>491</v>
      </c>
      <c r="AD43" s="58" t="s">
        <v>773</v>
      </c>
      <c r="AE43" s="51">
        <v>1086</v>
      </c>
      <c r="AF43" s="51" t="s">
        <v>498</v>
      </c>
      <c r="AG43" s="50" t="s">
        <v>499</v>
      </c>
      <c r="AH43" s="80" t="s">
        <v>1059</v>
      </c>
      <c r="AI43" s="54">
        <v>0</v>
      </c>
      <c r="AJ43" s="51" t="s">
        <v>1056</v>
      </c>
      <c r="AK43" s="216" t="s">
        <v>1331</v>
      </c>
      <c r="AL43" s="216"/>
      <c r="AM43" s="229">
        <v>43983</v>
      </c>
      <c r="AN43" s="229">
        <v>44196</v>
      </c>
      <c r="AO43" s="220" t="s">
        <v>1350</v>
      </c>
      <c r="AP43" s="269" t="s">
        <v>1349</v>
      </c>
      <c r="AQ43" s="177">
        <v>1</v>
      </c>
      <c r="AR43" s="51"/>
      <c r="AS43" s="51"/>
      <c r="AT43" s="216" t="s">
        <v>1332</v>
      </c>
      <c r="AU43" s="216" t="s">
        <v>1333</v>
      </c>
      <c r="AV43" s="216" t="s">
        <v>1334</v>
      </c>
      <c r="AW43" s="216" t="s">
        <v>1335</v>
      </c>
      <c r="AX43" s="216">
        <v>7752</v>
      </c>
      <c r="AY43" s="216" t="s">
        <v>1336</v>
      </c>
      <c r="AZ43" s="216" t="s">
        <v>1337</v>
      </c>
      <c r="BA43" s="259">
        <v>284964948</v>
      </c>
      <c r="BB43" s="260"/>
      <c r="BC43" s="260"/>
      <c r="BD43" s="260"/>
      <c r="BE43" s="258" t="s">
        <v>1338</v>
      </c>
    </row>
    <row r="44" spans="1:57" s="167" customFormat="1" ht="200.1" customHeight="1">
      <c r="A44" s="49" t="s">
        <v>1022</v>
      </c>
      <c r="B44" s="81" t="s">
        <v>601</v>
      </c>
      <c r="C44" s="51" t="s">
        <v>460</v>
      </c>
      <c r="D44" s="81" t="s">
        <v>461</v>
      </c>
      <c r="E44" s="81" t="s">
        <v>877</v>
      </c>
      <c r="F44" s="51" t="s">
        <v>760</v>
      </c>
      <c r="G44" s="51" t="s">
        <v>455</v>
      </c>
      <c r="H44" s="51" t="s">
        <v>467</v>
      </c>
      <c r="I44" s="269" t="s">
        <v>1395</v>
      </c>
      <c r="J44" s="269" t="s">
        <v>1396</v>
      </c>
      <c r="K44" s="271" t="s">
        <v>1397</v>
      </c>
      <c r="L44" s="52">
        <v>42522</v>
      </c>
      <c r="M44" s="52">
        <v>43981</v>
      </c>
      <c r="N44" s="51" t="s">
        <v>909</v>
      </c>
      <c r="O44" s="51" t="s">
        <v>910</v>
      </c>
      <c r="P44" s="51">
        <v>100</v>
      </c>
      <c r="Q44" s="51">
        <v>100</v>
      </c>
      <c r="R44" s="51">
        <v>100</v>
      </c>
      <c r="S44" s="51">
        <v>100</v>
      </c>
      <c r="T44" s="54">
        <v>0.68200000000000005</v>
      </c>
      <c r="U44" s="54">
        <v>0.68</v>
      </c>
      <c r="V44" s="79">
        <v>0.68</v>
      </c>
      <c r="W44" s="79">
        <v>0.68</v>
      </c>
      <c r="X44" s="54">
        <v>0.92</v>
      </c>
      <c r="Y44" s="62">
        <f>X44/R44*100</f>
        <v>0.91999999999999993</v>
      </c>
      <c r="Z44" s="56"/>
      <c r="AA44" s="51"/>
      <c r="AB44" s="50"/>
      <c r="AC44" s="50" t="s">
        <v>491</v>
      </c>
      <c r="AD44" s="58" t="s">
        <v>773</v>
      </c>
      <c r="AE44" s="51">
        <v>1086</v>
      </c>
      <c r="AF44" s="51" t="s">
        <v>498</v>
      </c>
      <c r="AG44" s="50" t="s">
        <v>500</v>
      </c>
      <c r="AH44" s="80">
        <v>803257595</v>
      </c>
      <c r="AI44" s="82" t="s">
        <v>467</v>
      </c>
      <c r="AJ44" s="82" t="s">
        <v>467</v>
      </c>
      <c r="AK44" s="263" t="s">
        <v>777</v>
      </c>
      <c r="AL44" s="265"/>
      <c r="AM44" s="263" t="s">
        <v>777</v>
      </c>
      <c r="AN44" s="263" t="s">
        <v>777</v>
      </c>
      <c r="AO44" s="263" t="s">
        <v>777</v>
      </c>
      <c r="AP44" s="263" t="s">
        <v>777</v>
      </c>
      <c r="AQ44" s="263" t="s">
        <v>777</v>
      </c>
      <c r="AR44" s="51"/>
      <c r="AS44" s="51"/>
      <c r="AT44" s="264" t="s">
        <v>777</v>
      </c>
      <c r="AU44" s="264" t="s">
        <v>777</v>
      </c>
      <c r="AV44" s="264" t="s">
        <v>777</v>
      </c>
      <c r="AW44" s="264" t="s">
        <v>777</v>
      </c>
      <c r="AX44" s="264" t="s">
        <v>777</v>
      </c>
      <c r="AY44" s="264" t="s">
        <v>777</v>
      </c>
      <c r="AZ44" s="264" t="s">
        <v>777</v>
      </c>
      <c r="BA44" s="264" t="s">
        <v>777</v>
      </c>
      <c r="BB44" s="264" t="s">
        <v>777</v>
      </c>
      <c r="BC44" s="264" t="s">
        <v>777</v>
      </c>
      <c r="BD44" s="264" t="s">
        <v>777</v>
      </c>
      <c r="BE44" s="258" t="s">
        <v>1339</v>
      </c>
    </row>
    <row r="45" spans="1:57" s="167" customFormat="1" ht="200.1" customHeight="1">
      <c r="A45" s="49" t="s">
        <v>1023</v>
      </c>
      <c r="B45" s="81" t="s">
        <v>601</v>
      </c>
      <c r="C45" s="51" t="s">
        <v>460</v>
      </c>
      <c r="D45" s="81" t="s">
        <v>461</v>
      </c>
      <c r="E45" s="81" t="s">
        <v>878</v>
      </c>
      <c r="F45" s="51" t="s">
        <v>760</v>
      </c>
      <c r="G45" s="51" t="s">
        <v>455</v>
      </c>
      <c r="H45" s="51" t="s">
        <v>467</v>
      </c>
      <c r="I45" s="269" t="s">
        <v>1395</v>
      </c>
      <c r="J45" s="269" t="s">
        <v>1396</v>
      </c>
      <c r="K45" s="271" t="s">
        <v>1397</v>
      </c>
      <c r="L45" s="52">
        <v>42522</v>
      </c>
      <c r="M45" s="52">
        <v>43981</v>
      </c>
      <c r="N45" s="51" t="s">
        <v>911</v>
      </c>
      <c r="O45" s="51" t="s">
        <v>912</v>
      </c>
      <c r="P45" s="51">
        <v>100</v>
      </c>
      <c r="Q45" s="51">
        <v>100</v>
      </c>
      <c r="R45" s="51">
        <v>100</v>
      </c>
      <c r="S45" s="51">
        <v>100</v>
      </c>
      <c r="T45" s="51" t="s">
        <v>774</v>
      </c>
      <c r="U45" s="54">
        <v>0.49</v>
      </c>
      <c r="V45" s="54">
        <v>0.49</v>
      </c>
      <c r="W45" s="54">
        <v>0.49</v>
      </c>
      <c r="X45" s="54">
        <v>1</v>
      </c>
      <c r="Y45" s="62">
        <f>+X45/1</f>
        <v>1</v>
      </c>
      <c r="Z45" s="56"/>
      <c r="AA45" s="51"/>
      <c r="AB45" s="50"/>
      <c r="AC45" s="50" t="s">
        <v>491</v>
      </c>
      <c r="AD45" s="58" t="s">
        <v>773</v>
      </c>
      <c r="AE45" s="51">
        <v>1086</v>
      </c>
      <c r="AF45" s="51" t="s">
        <v>498</v>
      </c>
      <c r="AG45" s="50" t="s">
        <v>501</v>
      </c>
      <c r="AH45" s="80">
        <v>72704316810</v>
      </c>
      <c r="AI45" s="54" t="s">
        <v>888</v>
      </c>
      <c r="AJ45" s="83" t="s">
        <v>1057</v>
      </c>
      <c r="AK45" s="262"/>
      <c r="AL45" s="262"/>
      <c r="AM45" s="263"/>
      <c r="AN45" s="263"/>
      <c r="AO45" s="263"/>
      <c r="AP45" s="263"/>
      <c r="AQ45" s="263"/>
      <c r="AR45" s="51"/>
      <c r="AS45" s="51"/>
      <c r="AT45" s="264"/>
      <c r="AU45" s="264"/>
      <c r="AV45" s="264"/>
      <c r="AW45" s="264"/>
      <c r="AX45" s="264"/>
      <c r="AY45" s="264"/>
      <c r="AZ45" s="264"/>
      <c r="BA45" s="264"/>
      <c r="BB45" s="264"/>
      <c r="BC45" s="264"/>
      <c r="BD45" s="264"/>
      <c r="BE45" s="59"/>
    </row>
    <row r="46" spans="1:57" s="167" customFormat="1" ht="200.1" customHeight="1">
      <c r="A46" s="49" t="s">
        <v>1003</v>
      </c>
      <c r="B46" s="81" t="s">
        <v>601</v>
      </c>
      <c r="C46" s="51" t="s">
        <v>609</v>
      </c>
      <c r="D46" s="81" t="s">
        <v>461</v>
      </c>
      <c r="E46" s="81" t="s">
        <v>879</v>
      </c>
      <c r="F46" s="51" t="s">
        <v>767</v>
      </c>
      <c r="G46" s="51" t="s">
        <v>471</v>
      </c>
      <c r="H46" s="51" t="s">
        <v>467</v>
      </c>
      <c r="I46" s="269" t="s">
        <v>1395</v>
      </c>
      <c r="J46" s="269" t="s">
        <v>1396</v>
      </c>
      <c r="K46" s="271" t="s">
        <v>1397</v>
      </c>
      <c r="L46" s="52">
        <v>42767</v>
      </c>
      <c r="M46" s="52">
        <v>43799</v>
      </c>
      <c r="N46" s="51" t="s">
        <v>480</v>
      </c>
      <c r="O46" s="51" t="s">
        <v>481</v>
      </c>
      <c r="P46" s="54">
        <v>1</v>
      </c>
      <c r="Q46" s="54"/>
      <c r="R46" s="54">
        <v>1</v>
      </c>
      <c r="S46" s="51">
        <v>100</v>
      </c>
      <c r="T46" s="51">
        <v>100</v>
      </c>
      <c r="U46" s="54">
        <v>1</v>
      </c>
      <c r="V46" s="67">
        <v>1</v>
      </c>
      <c r="W46" s="54">
        <v>1</v>
      </c>
      <c r="X46" s="54">
        <f>242/242*1</f>
        <v>1</v>
      </c>
      <c r="Y46" s="54">
        <f>X46/R46</f>
        <v>1</v>
      </c>
      <c r="Z46" s="56"/>
      <c r="AA46" s="51"/>
      <c r="AB46" s="50" t="s">
        <v>523</v>
      </c>
      <c r="AC46" s="50" t="s">
        <v>524</v>
      </c>
      <c r="AD46" s="50" t="s">
        <v>525</v>
      </c>
      <c r="AE46" s="51">
        <v>1131</v>
      </c>
      <c r="AF46" s="51" t="s">
        <v>526</v>
      </c>
      <c r="AG46" s="50" t="s">
        <v>582</v>
      </c>
      <c r="AH46" s="80">
        <v>1145206868</v>
      </c>
      <c r="AI46" s="54">
        <f>((2439124*45)+(7348287*13)+(2236310*261))/AH46</f>
        <v>0.68892812560394112</v>
      </c>
      <c r="AJ46" s="80"/>
      <c r="AK46" s="184" t="s">
        <v>879</v>
      </c>
      <c r="AL46" s="184"/>
      <c r="AM46" s="162">
        <v>44013</v>
      </c>
      <c r="AN46" s="162">
        <v>44196</v>
      </c>
      <c r="AO46" s="159" t="s">
        <v>1320</v>
      </c>
      <c r="AP46" s="216" t="s">
        <v>1330</v>
      </c>
      <c r="AQ46" s="177">
        <v>1</v>
      </c>
      <c r="AR46" s="51"/>
      <c r="AS46" s="51"/>
      <c r="AT46" s="216" t="s">
        <v>1186</v>
      </c>
      <c r="AU46" s="216" t="s">
        <v>1169</v>
      </c>
      <c r="AV46" s="216" t="s">
        <v>1323</v>
      </c>
      <c r="AW46" s="216" t="s">
        <v>1324</v>
      </c>
      <c r="AX46" s="216">
        <v>7787</v>
      </c>
      <c r="AY46" s="216" t="s">
        <v>1325</v>
      </c>
      <c r="AZ46" s="216" t="s">
        <v>1324</v>
      </c>
      <c r="BA46" s="213">
        <v>398000000</v>
      </c>
      <c r="BB46" s="216"/>
      <c r="BC46" s="216"/>
      <c r="BD46" s="216"/>
      <c r="BE46" s="51" t="s">
        <v>1326</v>
      </c>
    </row>
    <row r="47" spans="1:57" s="167" customFormat="1" ht="200.1" customHeight="1">
      <c r="A47" s="49" t="s">
        <v>992</v>
      </c>
      <c r="B47" s="81" t="s">
        <v>601</v>
      </c>
      <c r="C47" s="51" t="s">
        <v>460</v>
      </c>
      <c r="D47" s="81" t="s">
        <v>461</v>
      </c>
      <c r="E47" s="81" t="s">
        <v>880</v>
      </c>
      <c r="F47" s="51" t="s">
        <v>765</v>
      </c>
      <c r="G47" s="51" t="s">
        <v>462</v>
      </c>
      <c r="H47" s="51" t="s">
        <v>467</v>
      </c>
      <c r="I47" s="269" t="s">
        <v>1395</v>
      </c>
      <c r="J47" s="269" t="s">
        <v>1396</v>
      </c>
      <c r="K47" s="271" t="s">
        <v>1397</v>
      </c>
      <c r="L47" s="77">
        <v>42736</v>
      </c>
      <c r="M47" s="77">
        <v>44196</v>
      </c>
      <c r="N47" s="51" t="s">
        <v>646</v>
      </c>
      <c r="O47" s="51" t="s">
        <v>647</v>
      </c>
      <c r="P47" s="54">
        <v>1</v>
      </c>
      <c r="Q47" s="54">
        <v>1</v>
      </c>
      <c r="R47" s="54">
        <v>1</v>
      </c>
      <c r="S47" s="54">
        <v>1</v>
      </c>
      <c r="T47" s="51"/>
      <c r="U47" s="51"/>
      <c r="V47" s="54">
        <v>1</v>
      </c>
      <c r="W47" s="54">
        <v>1</v>
      </c>
      <c r="X47" s="54">
        <v>1</v>
      </c>
      <c r="Y47" s="62">
        <f>+X47/R47</f>
        <v>1</v>
      </c>
      <c r="Z47" s="56"/>
      <c r="AA47" s="51"/>
      <c r="AB47" s="50" t="s">
        <v>151</v>
      </c>
      <c r="AC47" s="50" t="s">
        <v>518</v>
      </c>
      <c r="AD47" s="50"/>
      <c r="AE47" s="51" t="s">
        <v>532</v>
      </c>
      <c r="AF47" s="51" t="s">
        <v>533</v>
      </c>
      <c r="AG47" s="50" t="s">
        <v>905</v>
      </c>
      <c r="AH47" s="78">
        <f>7063000000-524000000</f>
        <v>6539000000</v>
      </c>
      <c r="AI47" s="51" t="s">
        <v>467</v>
      </c>
      <c r="AJ47" s="51" t="s">
        <v>467</v>
      </c>
      <c r="AK47" s="231" t="s">
        <v>880</v>
      </c>
      <c r="AL47" s="269"/>
      <c r="AM47" s="163">
        <v>43983</v>
      </c>
      <c r="AN47" s="163" t="s">
        <v>1398</v>
      </c>
      <c r="AO47" s="269" t="s">
        <v>646</v>
      </c>
      <c r="AP47" s="261" t="s">
        <v>647</v>
      </c>
      <c r="AQ47" s="289">
        <v>1</v>
      </c>
      <c r="AR47" s="54"/>
      <c r="AS47" s="54"/>
      <c r="AT47" s="304" t="s">
        <v>1428</v>
      </c>
      <c r="AU47" s="304" t="s">
        <v>1429</v>
      </c>
      <c r="AV47" s="304" t="s">
        <v>1430</v>
      </c>
      <c r="AW47" s="304" t="s">
        <v>1431</v>
      </c>
      <c r="AX47" s="272"/>
      <c r="AY47" s="272"/>
      <c r="AZ47" s="272"/>
      <c r="BA47" s="272"/>
      <c r="BB47" s="182" t="s">
        <v>777</v>
      </c>
      <c r="BC47" s="182" t="s">
        <v>777</v>
      </c>
      <c r="BD47" s="272"/>
      <c r="BE47" s="59"/>
    </row>
    <row r="48" spans="1:57" s="167" customFormat="1" ht="200.1" customHeight="1">
      <c r="A48" s="49" t="s">
        <v>993</v>
      </c>
      <c r="B48" s="81" t="s">
        <v>601</v>
      </c>
      <c r="C48" s="51" t="s">
        <v>460</v>
      </c>
      <c r="D48" s="81" t="s">
        <v>461</v>
      </c>
      <c r="E48" s="81" t="s">
        <v>881</v>
      </c>
      <c r="F48" s="51" t="s">
        <v>765</v>
      </c>
      <c r="G48" s="51" t="s">
        <v>462</v>
      </c>
      <c r="H48" s="51" t="s">
        <v>467</v>
      </c>
      <c r="I48" s="269" t="s">
        <v>1395</v>
      </c>
      <c r="J48" s="269" t="s">
        <v>1396</v>
      </c>
      <c r="K48" s="271" t="s">
        <v>1397</v>
      </c>
      <c r="L48" s="77">
        <v>42736</v>
      </c>
      <c r="M48" s="77">
        <v>43982</v>
      </c>
      <c r="N48" s="51" t="s">
        <v>757</v>
      </c>
      <c r="O48" s="51" t="s">
        <v>681</v>
      </c>
      <c r="P48" s="54">
        <v>1</v>
      </c>
      <c r="Q48" s="54">
        <v>1</v>
      </c>
      <c r="R48" s="54">
        <v>1</v>
      </c>
      <c r="S48" s="54">
        <v>1</v>
      </c>
      <c r="T48" s="51"/>
      <c r="U48" s="51"/>
      <c r="V48" s="54">
        <v>1</v>
      </c>
      <c r="W48" s="54">
        <v>1</v>
      </c>
      <c r="X48" s="54">
        <v>1</v>
      </c>
      <c r="Y48" s="62">
        <f>+X48/R48</f>
        <v>1</v>
      </c>
      <c r="Z48" s="56"/>
      <c r="AA48" s="51"/>
      <c r="AB48" s="50" t="s">
        <v>151</v>
      </c>
      <c r="AC48" s="50" t="s">
        <v>518</v>
      </c>
      <c r="AD48" s="50"/>
      <c r="AE48" s="51" t="s">
        <v>532</v>
      </c>
      <c r="AF48" s="51" t="s">
        <v>533</v>
      </c>
      <c r="AG48" s="50" t="s">
        <v>534</v>
      </c>
      <c r="AH48" s="78">
        <f>7104000000-524000000</f>
        <v>6580000000</v>
      </c>
      <c r="AI48" s="51" t="s">
        <v>467</v>
      </c>
      <c r="AJ48" s="51" t="s">
        <v>467</v>
      </c>
      <c r="AK48" s="231" t="s">
        <v>881</v>
      </c>
      <c r="AL48" s="269"/>
      <c r="AM48" s="163">
        <v>43983</v>
      </c>
      <c r="AN48" s="163" t="s">
        <v>1398</v>
      </c>
      <c r="AO48" s="269" t="s">
        <v>757</v>
      </c>
      <c r="AP48" s="261" t="s">
        <v>681</v>
      </c>
      <c r="AQ48" s="289">
        <v>1</v>
      </c>
      <c r="AR48" s="54"/>
      <c r="AS48" s="54"/>
      <c r="AT48" s="304" t="s">
        <v>1428</v>
      </c>
      <c r="AU48" s="304" t="s">
        <v>1429</v>
      </c>
      <c r="AV48" s="304" t="s">
        <v>1430</v>
      </c>
      <c r="AW48" s="304" t="s">
        <v>1431</v>
      </c>
      <c r="AX48" s="305"/>
      <c r="AY48" s="272"/>
      <c r="AZ48" s="272"/>
      <c r="BA48" s="272"/>
      <c r="BB48" s="182" t="s">
        <v>777</v>
      </c>
      <c r="BC48" s="182" t="s">
        <v>777</v>
      </c>
      <c r="BD48" s="272"/>
      <c r="BE48" s="59"/>
    </row>
    <row r="49" spans="1:57" s="167" customFormat="1" ht="200.1" customHeight="1">
      <c r="A49" s="49" t="s">
        <v>1002</v>
      </c>
      <c r="B49" s="158" t="s">
        <v>771</v>
      </c>
      <c r="C49" s="85" t="s">
        <v>731</v>
      </c>
      <c r="D49" s="158" t="s">
        <v>461</v>
      </c>
      <c r="E49" s="158" t="s">
        <v>882</v>
      </c>
      <c r="F49" s="85" t="s">
        <v>832</v>
      </c>
      <c r="G49" s="85" t="s">
        <v>577</v>
      </c>
      <c r="H49" s="85" t="s">
        <v>467</v>
      </c>
      <c r="I49" s="273" t="s">
        <v>1352</v>
      </c>
      <c r="J49" s="273" t="s">
        <v>1353</v>
      </c>
      <c r="K49" s="274" t="s">
        <v>1354</v>
      </c>
      <c r="L49" s="84" t="s">
        <v>955</v>
      </c>
      <c r="M49" s="84" t="s">
        <v>775</v>
      </c>
      <c r="N49" s="87" t="s">
        <v>837</v>
      </c>
      <c r="O49" s="85" t="s">
        <v>839</v>
      </c>
      <c r="P49" s="88">
        <v>865</v>
      </c>
      <c r="Q49" s="88">
        <v>800</v>
      </c>
      <c r="R49" s="88">
        <v>800</v>
      </c>
      <c r="S49" s="88">
        <v>350</v>
      </c>
      <c r="T49" s="88">
        <v>1481</v>
      </c>
      <c r="U49" s="89">
        <f>+T49/P49</f>
        <v>1.7121387283236995</v>
      </c>
      <c r="V49" s="90">
        <v>2295</v>
      </c>
      <c r="W49" s="91">
        <f>V49/Q49</f>
        <v>2.8687499999999999</v>
      </c>
      <c r="X49" s="92">
        <v>2295</v>
      </c>
      <c r="Y49" s="93">
        <f>X49/R49</f>
        <v>2.8687499999999999</v>
      </c>
      <c r="Z49" s="56"/>
      <c r="AA49" s="94"/>
      <c r="AB49" s="84" t="s">
        <v>584</v>
      </c>
      <c r="AC49" s="84" t="s">
        <v>585</v>
      </c>
      <c r="AD49" s="84" t="s">
        <v>776</v>
      </c>
      <c r="AE49" s="85">
        <v>1156</v>
      </c>
      <c r="AF49" s="84" t="s">
        <v>586</v>
      </c>
      <c r="AG49" s="84" t="s">
        <v>588</v>
      </c>
      <c r="AH49" s="95" t="s">
        <v>957</v>
      </c>
      <c r="AI49" s="96" t="s">
        <v>890</v>
      </c>
      <c r="AJ49" s="97" t="s">
        <v>958</v>
      </c>
      <c r="AK49" s="185" t="s">
        <v>882</v>
      </c>
      <c r="AL49" s="185"/>
      <c r="AM49" s="163">
        <v>44013</v>
      </c>
      <c r="AN49" s="163">
        <v>45443</v>
      </c>
      <c r="AO49" s="229" t="s">
        <v>837</v>
      </c>
      <c r="AP49" s="178" t="s">
        <v>1355</v>
      </c>
      <c r="AQ49" s="275">
        <v>350</v>
      </c>
      <c r="AR49" s="88"/>
      <c r="AS49" s="88"/>
      <c r="AT49" s="214" t="s">
        <v>1356</v>
      </c>
      <c r="AU49" s="214" t="s">
        <v>1357</v>
      </c>
      <c r="AV49" s="214" t="s">
        <v>1358</v>
      </c>
      <c r="AW49" s="214" t="s">
        <v>1359</v>
      </c>
      <c r="AX49" s="182">
        <v>7871</v>
      </c>
      <c r="AY49" s="214" t="s">
        <v>1360</v>
      </c>
      <c r="AZ49" s="214" t="s">
        <v>1361</v>
      </c>
      <c r="BA49" s="214" t="s">
        <v>1362</v>
      </c>
      <c r="BB49" s="276" t="s">
        <v>1363</v>
      </c>
      <c r="BC49" s="276" t="s">
        <v>1363</v>
      </c>
      <c r="BD49" s="214" t="s">
        <v>1364</v>
      </c>
      <c r="BE49" s="59"/>
    </row>
    <row r="50" spans="1:57" s="167" customFormat="1" ht="200.1" customHeight="1">
      <c r="A50" s="49" t="s">
        <v>1004</v>
      </c>
      <c r="B50" s="81" t="s">
        <v>605</v>
      </c>
      <c r="C50" s="51" t="s">
        <v>606</v>
      </c>
      <c r="D50" s="81" t="s">
        <v>461</v>
      </c>
      <c r="E50" s="81" t="s">
        <v>883</v>
      </c>
      <c r="F50" s="51" t="s">
        <v>767</v>
      </c>
      <c r="G50" s="51" t="s">
        <v>471</v>
      </c>
      <c r="H50" s="51" t="s">
        <v>467</v>
      </c>
      <c r="I50" s="159" t="s">
        <v>1318</v>
      </c>
      <c r="J50" s="159">
        <v>3114785947</v>
      </c>
      <c r="K50" s="182" t="s">
        <v>1319</v>
      </c>
      <c r="L50" s="52">
        <v>42767</v>
      </c>
      <c r="M50" s="52">
        <v>43799</v>
      </c>
      <c r="N50" s="51" t="s">
        <v>482</v>
      </c>
      <c r="O50" s="51" t="s">
        <v>483</v>
      </c>
      <c r="P50" s="51"/>
      <c r="Q50" s="51"/>
      <c r="R50" s="54">
        <v>1</v>
      </c>
      <c r="S50" s="51"/>
      <c r="T50" s="54">
        <v>1</v>
      </c>
      <c r="U50" s="54">
        <v>1</v>
      </c>
      <c r="V50" s="54">
        <v>1</v>
      </c>
      <c r="W50" s="54">
        <v>1</v>
      </c>
      <c r="X50" s="54">
        <v>1</v>
      </c>
      <c r="Y50" s="54">
        <v>1</v>
      </c>
      <c r="Z50" s="56"/>
      <c r="AA50" s="51"/>
      <c r="AB50" s="50" t="s">
        <v>523</v>
      </c>
      <c r="AC50" s="50" t="s">
        <v>524</v>
      </c>
      <c r="AD50" s="50" t="s">
        <v>527</v>
      </c>
      <c r="AE50" s="51">
        <v>1131</v>
      </c>
      <c r="AF50" s="51" t="s">
        <v>526</v>
      </c>
      <c r="AG50" s="50" t="s">
        <v>528</v>
      </c>
      <c r="AH50" s="61">
        <v>2401773531</v>
      </c>
      <c r="AI50" s="54">
        <f>((4941*28268)+(76262*2291))/AH50</f>
        <v>0.13089844897620367</v>
      </c>
      <c r="AJ50" s="54"/>
      <c r="AK50" s="177" t="s">
        <v>1321</v>
      </c>
      <c r="AL50" s="177"/>
      <c r="AM50" s="229">
        <v>44013</v>
      </c>
      <c r="AN50" s="229">
        <v>44196</v>
      </c>
      <c r="AO50" s="159" t="s">
        <v>1322</v>
      </c>
      <c r="AP50" s="216" t="s">
        <v>1329</v>
      </c>
      <c r="AQ50" s="177">
        <v>1</v>
      </c>
      <c r="AR50" s="51"/>
      <c r="AS50" s="51"/>
      <c r="AT50" s="216" t="s">
        <v>1186</v>
      </c>
      <c r="AU50" s="216" t="s">
        <v>1169</v>
      </c>
      <c r="AV50" s="216" t="s">
        <v>1323</v>
      </c>
      <c r="AW50" s="216" t="s">
        <v>1327</v>
      </c>
      <c r="AX50" s="216">
        <v>7787</v>
      </c>
      <c r="AY50" s="216" t="s">
        <v>1325</v>
      </c>
      <c r="AZ50" s="216" t="s">
        <v>1327</v>
      </c>
      <c r="BA50" s="213">
        <v>103800000</v>
      </c>
      <c r="BB50" s="216"/>
      <c r="BC50" s="216"/>
      <c r="BD50" s="216"/>
      <c r="BE50" s="51" t="s">
        <v>1328</v>
      </c>
    </row>
    <row r="51" spans="1:57" s="167" customFormat="1" ht="200.1" customHeight="1">
      <c r="A51" s="193" t="s">
        <v>1024</v>
      </c>
      <c r="B51" s="81" t="s">
        <v>604</v>
      </c>
      <c r="C51" s="51" t="s">
        <v>456</v>
      </c>
      <c r="D51" s="81" t="s">
        <v>452</v>
      </c>
      <c r="E51" s="81" t="s">
        <v>884</v>
      </c>
      <c r="F51" s="51" t="s">
        <v>760</v>
      </c>
      <c r="G51" s="51" t="s">
        <v>455</v>
      </c>
      <c r="H51" s="51" t="s">
        <v>467</v>
      </c>
      <c r="I51" s="216" t="s">
        <v>1164</v>
      </c>
      <c r="J51" s="216">
        <v>3112161687</v>
      </c>
      <c r="K51" s="212" t="s">
        <v>1165</v>
      </c>
      <c r="L51" s="52">
        <v>42522</v>
      </c>
      <c r="M51" s="52">
        <v>43981</v>
      </c>
      <c r="N51" s="51" t="s">
        <v>739</v>
      </c>
      <c r="O51" s="51" t="s">
        <v>740</v>
      </c>
      <c r="P51" s="54">
        <v>1</v>
      </c>
      <c r="Q51" s="54">
        <v>1</v>
      </c>
      <c r="R51" s="54" t="s">
        <v>777</v>
      </c>
      <c r="S51" s="54">
        <v>1</v>
      </c>
      <c r="T51" s="54">
        <v>1</v>
      </c>
      <c r="U51" s="54">
        <v>1</v>
      </c>
      <c r="V51" s="54">
        <v>1</v>
      </c>
      <c r="W51" s="54">
        <v>1</v>
      </c>
      <c r="X51" s="51" t="s">
        <v>1065</v>
      </c>
      <c r="Y51" s="51" t="s">
        <v>1065</v>
      </c>
      <c r="Z51" s="56"/>
      <c r="AA51" s="51"/>
      <c r="AB51" s="50"/>
      <c r="AC51" s="50" t="s">
        <v>491</v>
      </c>
      <c r="AD51" s="50"/>
      <c r="AE51" s="51">
        <v>1101</v>
      </c>
      <c r="AF51" s="51" t="s">
        <v>492</v>
      </c>
      <c r="AG51" s="50" t="s">
        <v>567</v>
      </c>
      <c r="AH51" s="99" t="s">
        <v>1058</v>
      </c>
      <c r="AI51" s="62">
        <v>1</v>
      </c>
      <c r="AJ51" s="82">
        <v>46852000</v>
      </c>
      <c r="AK51" s="233" t="s">
        <v>777</v>
      </c>
      <c r="AL51" s="233"/>
      <c r="AM51" s="233" t="s">
        <v>777</v>
      </c>
      <c r="AN51" s="233" t="s">
        <v>777</v>
      </c>
      <c r="AO51" s="233" t="s">
        <v>777</v>
      </c>
      <c r="AP51" s="233" t="s">
        <v>777</v>
      </c>
      <c r="AQ51" s="233" t="s">
        <v>777</v>
      </c>
      <c r="AR51" s="232" t="s">
        <v>777</v>
      </c>
      <c r="AS51" s="232" t="s">
        <v>777</v>
      </c>
      <c r="AT51" s="233" t="s">
        <v>777</v>
      </c>
      <c r="AU51" s="233" t="s">
        <v>777</v>
      </c>
      <c r="AV51" s="233" t="s">
        <v>777</v>
      </c>
      <c r="AW51" s="233" t="s">
        <v>777</v>
      </c>
      <c r="AX51" s="233" t="s">
        <v>777</v>
      </c>
      <c r="AY51" s="233" t="s">
        <v>777</v>
      </c>
      <c r="AZ51" s="233" t="s">
        <v>777</v>
      </c>
      <c r="BA51" s="233" t="s">
        <v>777</v>
      </c>
      <c r="BB51" s="233" t="s">
        <v>777</v>
      </c>
      <c r="BC51" s="233" t="s">
        <v>777</v>
      </c>
      <c r="BD51" s="233" t="s">
        <v>777</v>
      </c>
      <c r="BE51" s="59"/>
    </row>
    <row r="52" spans="1:57" s="167" customFormat="1" ht="200.1" customHeight="1">
      <c r="A52" s="49" t="s">
        <v>1025</v>
      </c>
      <c r="B52" s="81" t="s">
        <v>604</v>
      </c>
      <c r="C52" s="51" t="s">
        <v>456</v>
      </c>
      <c r="D52" s="81" t="s">
        <v>452</v>
      </c>
      <c r="E52" s="81" t="s">
        <v>885</v>
      </c>
      <c r="F52" s="51" t="s">
        <v>760</v>
      </c>
      <c r="G52" s="51" t="s">
        <v>455</v>
      </c>
      <c r="H52" s="51" t="s">
        <v>467</v>
      </c>
      <c r="I52" s="216" t="s">
        <v>1164</v>
      </c>
      <c r="J52" s="216">
        <v>3112161687</v>
      </c>
      <c r="K52" s="212" t="s">
        <v>1165</v>
      </c>
      <c r="L52" s="52">
        <v>42522</v>
      </c>
      <c r="M52" s="52">
        <v>43981</v>
      </c>
      <c r="N52" s="51" t="s">
        <v>741</v>
      </c>
      <c r="O52" s="51" t="s">
        <v>742</v>
      </c>
      <c r="P52" s="54">
        <v>1</v>
      </c>
      <c r="Q52" s="54">
        <v>1</v>
      </c>
      <c r="R52" s="54">
        <v>1</v>
      </c>
      <c r="S52" s="54">
        <v>1</v>
      </c>
      <c r="T52" s="98">
        <v>1693</v>
      </c>
      <c r="U52" s="54">
        <v>1</v>
      </c>
      <c r="V52" s="54">
        <v>1</v>
      </c>
      <c r="W52" s="51">
        <v>100</v>
      </c>
      <c r="X52" s="62">
        <f>600/600*1</f>
        <v>1</v>
      </c>
      <c r="Y52" s="54">
        <f>X52/R52</f>
        <v>1</v>
      </c>
      <c r="Z52" s="56"/>
      <c r="AA52" s="51"/>
      <c r="AB52" s="50"/>
      <c r="AC52" s="50" t="s">
        <v>491</v>
      </c>
      <c r="AD52" s="50"/>
      <c r="AE52" s="51">
        <v>1101</v>
      </c>
      <c r="AF52" s="51" t="s">
        <v>492</v>
      </c>
      <c r="AG52" s="50" t="s">
        <v>568</v>
      </c>
      <c r="AH52" s="99">
        <v>167694817</v>
      </c>
      <c r="AI52" s="62">
        <v>1</v>
      </c>
      <c r="AJ52" s="82">
        <v>167694817</v>
      </c>
      <c r="AK52" s="233" t="s">
        <v>777</v>
      </c>
      <c r="AL52" s="233"/>
      <c r="AM52" s="233" t="s">
        <v>777</v>
      </c>
      <c r="AN52" s="233" t="s">
        <v>777</v>
      </c>
      <c r="AO52" s="233" t="s">
        <v>777</v>
      </c>
      <c r="AP52" s="233" t="s">
        <v>777</v>
      </c>
      <c r="AQ52" s="233" t="s">
        <v>777</v>
      </c>
      <c r="AR52" s="232" t="s">
        <v>777</v>
      </c>
      <c r="AS52" s="232" t="s">
        <v>777</v>
      </c>
      <c r="AT52" s="233" t="s">
        <v>777</v>
      </c>
      <c r="AU52" s="233" t="s">
        <v>777</v>
      </c>
      <c r="AV52" s="233" t="s">
        <v>777</v>
      </c>
      <c r="AW52" s="233" t="s">
        <v>777</v>
      </c>
      <c r="AX52" s="233" t="s">
        <v>777</v>
      </c>
      <c r="AY52" s="233" t="s">
        <v>777</v>
      </c>
      <c r="AZ52" s="233" t="s">
        <v>777</v>
      </c>
      <c r="BA52" s="233" t="s">
        <v>777</v>
      </c>
      <c r="BB52" s="233" t="s">
        <v>777</v>
      </c>
      <c r="BC52" s="233" t="s">
        <v>777</v>
      </c>
      <c r="BD52" s="233" t="s">
        <v>777</v>
      </c>
      <c r="BE52" s="59"/>
    </row>
    <row r="53" spans="1:57" s="167" customFormat="1" ht="200.1" customHeight="1">
      <c r="A53" s="49" t="s">
        <v>1026</v>
      </c>
      <c r="B53" s="81" t="s">
        <v>604</v>
      </c>
      <c r="C53" s="51" t="s">
        <v>456</v>
      </c>
      <c r="D53" s="81" t="s">
        <v>452</v>
      </c>
      <c r="E53" s="81" t="s">
        <v>886</v>
      </c>
      <c r="F53" s="51" t="s">
        <v>760</v>
      </c>
      <c r="G53" s="51" t="s">
        <v>455</v>
      </c>
      <c r="H53" s="51" t="s">
        <v>467</v>
      </c>
      <c r="I53" s="216" t="s">
        <v>1164</v>
      </c>
      <c r="J53" s="216">
        <v>3112161687</v>
      </c>
      <c r="K53" s="212" t="s">
        <v>1165</v>
      </c>
      <c r="L53" s="52">
        <v>42522</v>
      </c>
      <c r="M53" s="52">
        <v>43981</v>
      </c>
      <c r="N53" s="51" t="s">
        <v>743</v>
      </c>
      <c r="O53" s="51" t="s">
        <v>744</v>
      </c>
      <c r="P53" s="54">
        <v>1</v>
      </c>
      <c r="Q53" s="54">
        <v>1</v>
      </c>
      <c r="R53" s="54">
        <v>1</v>
      </c>
      <c r="S53" s="54">
        <v>1</v>
      </c>
      <c r="T53" s="98">
        <v>1795</v>
      </c>
      <c r="U53" s="54">
        <v>1</v>
      </c>
      <c r="V53" s="54">
        <v>1</v>
      </c>
      <c r="W53" s="51">
        <v>100</v>
      </c>
      <c r="X53" s="62">
        <f>1842/1842*1</f>
        <v>1</v>
      </c>
      <c r="Y53" s="54">
        <f>X53/R53</f>
        <v>1</v>
      </c>
      <c r="Z53" s="56"/>
      <c r="AA53" s="51"/>
      <c r="AB53" s="50"/>
      <c r="AC53" s="50" t="s">
        <v>491</v>
      </c>
      <c r="AD53" s="50"/>
      <c r="AE53" s="51">
        <v>1101</v>
      </c>
      <c r="AF53" s="51" t="s">
        <v>492</v>
      </c>
      <c r="AG53" s="100" t="s">
        <v>569</v>
      </c>
      <c r="AH53" s="99">
        <v>1706374232</v>
      </c>
      <c r="AI53" s="62">
        <v>1</v>
      </c>
      <c r="AJ53" s="82">
        <v>1704722951</v>
      </c>
      <c r="AK53" s="183" t="s">
        <v>1166</v>
      </c>
      <c r="AL53" s="183"/>
      <c r="AM53" s="229">
        <v>43983</v>
      </c>
      <c r="AN53" s="229">
        <v>44196</v>
      </c>
      <c r="AO53" s="177" t="s">
        <v>1167</v>
      </c>
      <c r="AP53" s="177" t="s">
        <v>1296</v>
      </c>
      <c r="AQ53" s="177">
        <v>1</v>
      </c>
      <c r="AR53" s="54"/>
      <c r="AS53" s="54"/>
      <c r="AT53" s="234" t="s">
        <v>1168</v>
      </c>
      <c r="AU53" s="234" t="s">
        <v>1169</v>
      </c>
      <c r="AV53" s="206" t="s">
        <v>1170</v>
      </c>
      <c r="AW53" s="209" t="s">
        <v>1171</v>
      </c>
      <c r="AX53" s="206">
        <v>7756</v>
      </c>
      <c r="AY53" s="207" t="s">
        <v>1172</v>
      </c>
      <c r="AZ53" s="209" t="s">
        <v>1173</v>
      </c>
      <c r="BA53" s="235">
        <v>8703977993</v>
      </c>
      <c r="BB53" s="206" t="s">
        <v>777</v>
      </c>
      <c r="BC53" s="157"/>
      <c r="BD53" s="157"/>
      <c r="BE53" s="51" t="s">
        <v>1174</v>
      </c>
    </row>
    <row r="54" spans="1:57" s="167" customFormat="1" ht="200.1" customHeight="1">
      <c r="A54" s="49" t="s">
        <v>1027</v>
      </c>
      <c r="B54" s="81" t="s">
        <v>604</v>
      </c>
      <c r="C54" s="51" t="s">
        <v>456</v>
      </c>
      <c r="D54" s="81" t="s">
        <v>452</v>
      </c>
      <c r="E54" s="81" t="s">
        <v>887</v>
      </c>
      <c r="F54" s="51" t="s">
        <v>760</v>
      </c>
      <c r="G54" s="51" t="s">
        <v>455</v>
      </c>
      <c r="H54" s="51" t="s">
        <v>467</v>
      </c>
      <c r="I54" s="216" t="s">
        <v>1164</v>
      </c>
      <c r="J54" s="216">
        <v>3112161687</v>
      </c>
      <c r="K54" s="212" t="s">
        <v>1165</v>
      </c>
      <c r="L54" s="52">
        <v>42522</v>
      </c>
      <c r="M54" s="52">
        <v>43981</v>
      </c>
      <c r="N54" s="51" t="s">
        <v>745</v>
      </c>
      <c r="O54" s="51" t="s">
        <v>746</v>
      </c>
      <c r="P54" s="54">
        <v>1</v>
      </c>
      <c r="Q54" s="54">
        <v>1</v>
      </c>
      <c r="R54" s="54">
        <v>1</v>
      </c>
      <c r="S54" s="54">
        <v>1</v>
      </c>
      <c r="T54" s="98">
        <v>1715</v>
      </c>
      <c r="U54" s="54">
        <v>1</v>
      </c>
      <c r="V54" s="54">
        <v>1</v>
      </c>
      <c r="W54" s="51">
        <v>100</v>
      </c>
      <c r="X54" s="62">
        <f>506/506*1</f>
        <v>1</v>
      </c>
      <c r="Y54" s="54">
        <f>X54/R54</f>
        <v>1</v>
      </c>
      <c r="Z54" s="56"/>
      <c r="AA54" s="51"/>
      <c r="AB54" s="50"/>
      <c r="AC54" s="50" t="s">
        <v>491</v>
      </c>
      <c r="AD54" s="50"/>
      <c r="AE54" s="51">
        <v>1101</v>
      </c>
      <c r="AF54" s="51" t="s">
        <v>492</v>
      </c>
      <c r="AG54" s="50" t="s">
        <v>570</v>
      </c>
      <c r="AH54" s="99">
        <v>1706374232</v>
      </c>
      <c r="AI54" s="62">
        <v>1</v>
      </c>
      <c r="AJ54" s="82">
        <v>1706374232</v>
      </c>
      <c r="AK54" s="233" t="s">
        <v>777</v>
      </c>
      <c r="AL54" s="233"/>
      <c r="AM54" s="233" t="s">
        <v>777</v>
      </c>
      <c r="AN54" s="233" t="s">
        <v>777</v>
      </c>
      <c r="AO54" s="233" t="s">
        <v>777</v>
      </c>
      <c r="AP54" s="233" t="s">
        <v>777</v>
      </c>
      <c r="AQ54" s="233" t="s">
        <v>777</v>
      </c>
      <c r="AR54" s="233" t="s">
        <v>777</v>
      </c>
      <c r="AS54" s="233" t="s">
        <v>777</v>
      </c>
      <c r="AT54" s="233" t="s">
        <v>777</v>
      </c>
      <c r="AU54" s="233" t="s">
        <v>777</v>
      </c>
      <c r="AV54" s="233" t="s">
        <v>777</v>
      </c>
      <c r="AW54" s="233" t="s">
        <v>777</v>
      </c>
      <c r="AX54" s="233" t="s">
        <v>777</v>
      </c>
      <c r="AY54" s="233" t="s">
        <v>777</v>
      </c>
      <c r="AZ54" s="233" t="s">
        <v>777</v>
      </c>
      <c r="BA54" s="233" t="s">
        <v>777</v>
      </c>
      <c r="BB54" s="233" t="s">
        <v>777</v>
      </c>
      <c r="BC54" s="233" t="s">
        <v>777</v>
      </c>
      <c r="BD54" s="233" t="s">
        <v>777</v>
      </c>
      <c r="BE54" s="59"/>
    </row>
    <row r="55" spans="1:57" s="167" customFormat="1" ht="200.1" customHeight="1">
      <c r="A55" s="130" t="s">
        <v>1051</v>
      </c>
      <c r="B55" s="137" t="s">
        <v>613</v>
      </c>
      <c r="C55" s="132" t="s">
        <v>611</v>
      </c>
      <c r="D55" s="137" t="s">
        <v>452</v>
      </c>
      <c r="E55" s="81" t="s">
        <v>676</v>
      </c>
      <c r="F55" s="132" t="s">
        <v>768</v>
      </c>
      <c r="G55" s="132" t="s">
        <v>453</v>
      </c>
      <c r="H55" s="132" t="s">
        <v>467</v>
      </c>
      <c r="I55" s="159" t="s">
        <v>777</v>
      </c>
      <c r="J55" s="159" t="s">
        <v>777</v>
      </c>
      <c r="K55" s="182" t="s">
        <v>777</v>
      </c>
      <c r="L55" s="133">
        <v>43466</v>
      </c>
      <c r="M55" s="134">
        <v>43830</v>
      </c>
      <c r="N55" s="135" t="s">
        <v>1064</v>
      </c>
      <c r="O55" s="135" t="s">
        <v>1069</v>
      </c>
      <c r="P55" s="132">
        <v>0</v>
      </c>
      <c r="Q55" s="132">
        <v>0</v>
      </c>
      <c r="R55" s="132">
        <v>0</v>
      </c>
      <c r="S55" s="132">
        <v>1</v>
      </c>
      <c r="T55" s="132"/>
      <c r="U55" s="132"/>
      <c r="V55" s="132"/>
      <c r="W55" s="130"/>
      <c r="X55" s="132"/>
      <c r="Y55" s="132" t="s">
        <v>1068</v>
      </c>
      <c r="Z55" s="136"/>
      <c r="AA55" s="132"/>
      <c r="AB55" s="131" t="s">
        <v>783</v>
      </c>
      <c r="AC55" s="131" t="s">
        <v>491</v>
      </c>
      <c r="AD55" s="132" t="s">
        <v>784</v>
      </c>
      <c r="AE55" s="132">
        <v>989</v>
      </c>
      <c r="AF55" s="132" t="s">
        <v>575</v>
      </c>
      <c r="AG55" s="131" t="s">
        <v>785</v>
      </c>
      <c r="AH55" s="132" t="s">
        <v>786</v>
      </c>
      <c r="AI55" s="132"/>
      <c r="AJ55" s="132"/>
      <c r="AK55" s="233" t="s">
        <v>777</v>
      </c>
      <c r="AL55" s="233"/>
      <c r="AM55" s="233" t="s">
        <v>777</v>
      </c>
      <c r="AN55" s="233" t="s">
        <v>777</v>
      </c>
      <c r="AO55" s="233" t="s">
        <v>777</v>
      </c>
      <c r="AP55" s="233" t="s">
        <v>777</v>
      </c>
      <c r="AQ55" s="233" t="s">
        <v>777</v>
      </c>
      <c r="AR55" s="233" t="s">
        <v>777</v>
      </c>
      <c r="AS55" s="233" t="s">
        <v>777</v>
      </c>
      <c r="AT55" s="233" t="s">
        <v>777</v>
      </c>
      <c r="AU55" s="233" t="s">
        <v>777</v>
      </c>
      <c r="AV55" s="233" t="s">
        <v>777</v>
      </c>
      <c r="AW55" s="233" t="s">
        <v>777</v>
      </c>
      <c r="AX55" s="233" t="s">
        <v>777</v>
      </c>
      <c r="AY55" s="233" t="s">
        <v>777</v>
      </c>
      <c r="AZ55" s="233" t="s">
        <v>777</v>
      </c>
      <c r="BA55" s="233" t="s">
        <v>777</v>
      </c>
      <c r="BB55" s="233" t="s">
        <v>777</v>
      </c>
      <c r="BC55" s="233" t="s">
        <v>777</v>
      </c>
      <c r="BD55" s="233" t="s">
        <v>777</v>
      </c>
      <c r="BE55" s="59"/>
    </row>
    <row r="56" spans="1:57" s="167" customFormat="1" ht="200.1" customHeight="1">
      <c r="A56" s="49" t="s">
        <v>1052</v>
      </c>
      <c r="B56" s="81" t="s">
        <v>613</v>
      </c>
      <c r="C56" s="51" t="s">
        <v>612</v>
      </c>
      <c r="D56" s="81" t="s">
        <v>452</v>
      </c>
      <c r="E56" s="81" t="s">
        <v>677</v>
      </c>
      <c r="F56" s="51" t="s">
        <v>768</v>
      </c>
      <c r="G56" s="51" t="s">
        <v>453</v>
      </c>
      <c r="H56" s="51" t="s">
        <v>467</v>
      </c>
      <c r="I56" s="159" t="s">
        <v>777</v>
      </c>
      <c r="J56" s="159" t="s">
        <v>777</v>
      </c>
      <c r="K56" s="182" t="s">
        <v>777</v>
      </c>
      <c r="L56" s="77">
        <v>43466</v>
      </c>
      <c r="M56" s="52">
        <v>43830</v>
      </c>
      <c r="N56" s="51" t="s">
        <v>679</v>
      </c>
      <c r="O56" s="51" t="s">
        <v>678</v>
      </c>
      <c r="P56" s="51">
        <v>0</v>
      </c>
      <c r="Q56" s="51">
        <v>0</v>
      </c>
      <c r="R56" s="51">
        <v>1</v>
      </c>
      <c r="S56" s="51" t="s">
        <v>777</v>
      </c>
      <c r="T56" s="51">
        <v>1</v>
      </c>
      <c r="U56" s="54">
        <v>1</v>
      </c>
      <c r="V56" s="51"/>
      <c r="W56" s="102"/>
      <c r="X56" s="51">
        <v>1</v>
      </c>
      <c r="Y56" s="51">
        <f>+X56*100/R56</f>
        <v>100</v>
      </c>
      <c r="Z56" s="56"/>
      <c r="AA56" s="51"/>
      <c r="AB56" s="50" t="s">
        <v>783</v>
      </c>
      <c r="AC56" s="50" t="s">
        <v>491</v>
      </c>
      <c r="AD56" s="51" t="s">
        <v>784</v>
      </c>
      <c r="AE56" s="51">
        <v>989</v>
      </c>
      <c r="AF56" s="51" t="s">
        <v>575</v>
      </c>
      <c r="AG56" s="50" t="s">
        <v>787</v>
      </c>
      <c r="AH56" s="51" t="s">
        <v>786</v>
      </c>
      <c r="AI56" s="51"/>
      <c r="AJ56" s="51" t="s">
        <v>1050</v>
      </c>
      <c r="AK56" s="233" t="s">
        <v>777</v>
      </c>
      <c r="AL56" s="233"/>
      <c r="AM56" s="233" t="s">
        <v>777</v>
      </c>
      <c r="AN56" s="233" t="s">
        <v>777</v>
      </c>
      <c r="AO56" s="233" t="s">
        <v>777</v>
      </c>
      <c r="AP56" s="233" t="s">
        <v>777</v>
      </c>
      <c r="AQ56" s="233" t="s">
        <v>777</v>
      </c>
      <c r="AR56" s="233" t="s">
        <v>777</v>
      </c>
      <c r="AS56" s="233" t="s">
        <v>777</v>
      </c>
      <c r="AT56" s="233" t="s">
        <v>777</v>
      </c>
      <c r="AU56" s="233" t="s">
        <v>777</v>
      </c>
      <c r="AV56" s="233" t="s">
        <v>777</v>
      </c>
      <c r="AW56" s="233" t="s">
        <v>777</v>
      </c>
      <c r="AX56" s="233" t="s">
        <v>777</v>
      </c>
      <c r="AY56" s="233" t="s">
        <v>777</v>
      </c>
      <c r="AZ56" s="233" t="s">
        <v>777</v>
      </c>
      <c r="BA56" s="233" t="s">
        <v>777</v>
      </c>
      <c r="BB56" s="233" t="s">
        <v>777</v>
      </c>
      <c r="BC56" s="233" t="s">
        <v>777</v>
      </c>
      <c r="BD56" s="233" t="s">
        <v>777</v>
      </c>
      <c r="BE56" s="59"/>
    </row>
    <row r="57" spans="1:57" s="167" customFormat="1" ht="200.1" customHeight="1">
      <c r="A57" s="49" t="s">
        <v>994</v>
      </c>
      <c r="B57" s="81" t="s">
        <v>613</v>
      </c>
      <c r="C57" s="51" t="s">
        <v>612</v>
      </c>
      <c r="D57" s="81" t="s">
        <v>452</v>
      </c>
      <c r="E57" s="81" t="s">
        <v>728</v>
      </c>
      <c r="F57" s="51" t="s">
        <v>765</v>
      </c>
      <c r="G57" s="51" t="s">
        <v>462</v>
      </c>
      <c r="H57" s="51" t="s">
        <v>467</v>
      </c>
      <c r="I57" s="269" t="s">
        <v>1395</v>
      </c>
      <c r="J57" s="269" t="s">
        <v>1396</v>
      </c>
      <c r="K57" s="271" t="s">
        <v>1397</v>
      </c>
      <c r="L57" s="77">
        <v>42736</v>
      </c>
      <c r="M57" s="52">
        <v>43982</v>
      </c>
      <c r="N57" s="51" t="s">
        <v>649</v>
      </c>
      <c r="O57" s="51" t="s">
        <v>650</v>
      </c>
      <c r="P57" s="51">
        <v>1</v>
      </c>
      <c r="Q57" s="51">
        <v>1</v>
      </c>
      <c r="R57" s="51">
        <v>1</v>
      </c>
      <c r="S57" s="51">
        <v>1</v>
      </c>
      <c r="T57" s="51">
        <v>1</v>
      </c>
      <c r="U57" s="54">
        <v>1</v>
      </c>
      <c r="V57" s="51">
        <v>1</v>
      </c>
      <c r="W57" s="54">
        <v>1</v>
      </c>
      <c r="X57" s="98">
        <v>1</v>
      </c>
      <c r="Y57" s="62">
        <f>+X57/R57</f>
        <v>1</v>
      </c>
      <c r="Z57" s="56"/>
      <c r="AA57" s="51"/>
      <c r="AB57" s="50" t="s">
        <v>151</v>
      </c>
      <c r="AC57" s="50" t="s">
        <v>518</v>
      </c>
      <c r="AD57" s="50"/>
      <c r="AE57" s="51" t="s">
        <v>897</v>
      </c>
      <c r="AF57" s="51" t="s">
        <v>906</v>
      </c>
      <c r="AG57" s="50" t="s">
        <v>648</v>
      </c>
      <c r="AH57" s="103">
        <v>1673000000</v>
      </c>
      <c r="AI57" s="51" t="s">
        <v>467</v>
      </c>
      <c r="AJ57" s="51" t="s">
        <v>467</v>
      </c>
      <c r="AK57" s="269" t="s">
        <v>777</v>
      </c>
      <c r="AL57" s="269"/>
      <c r="AM57" s="163" t="s">
        <v>777</v>
      </c>
      <c r="AN57" s="163" t="s">
        <v>777</v>
      </c>
      <c r="AO57" s="269" t="s">
        <v>777</v>
      </c>
      <c r="AP57" s="269" t="s">
        <v>777</v>
      </c>
      <c r="AQ57" s="269" t="s">
        <v>777</v>
      </c>
      <c r="AR57" s="51"/>
      <c r="AS57" s="51"/>
      <c r="AT57" s="182" t="s">
        <v>777</v>
      </c>
      <c r="AU57" s="182" t="s">
        <v>777</v>
      </c>
      <c r="AV57" s="182" t="s">
        <v>777</v>
      </c>
      <c r="AW57" s="182" t="s">
        <v>777</v>
      </c>
      <c r="AX57" s="182" t="s">
        <v>777</v>
      </c>
      <c r="AY57" s="182" t="s">
        <v>777</v>
      </c>
      <c r="AZ57" s="182" t="s">
        <v>777</v>
      </c>
      <c r="BA57" s="182" t="s">
        <v>777</v>
      </c>
      <c r="BB57" s="182" t="s">
        <v>777</v>
      </c>
      <c r="BC57" s="182" t="s">
        <v>777</v>
      </c>
      <c r="BD57" s="182" t="s">
        <v>777</v>
      </c>
      <c r="BE57" s="59"/>
    </row>
    <row r="58" spans="1:57" s="168" customFormat="1" ht="200.1" customHeight="1">
      <c r="A58" s="130" t="s">
        <v>1044</v>
      </c>
      <c r="B58" s="137" t="s">
        <v>804</v>
      </c>
      <c r="C58" s="132" t="s">
        <v>803</v>
      </c>
      <c r="D58" s="137" t="s">
        <v>452</v>
      </c>
      <c r="E58" s="81" t="s">
        <v>805</v>
      </c>
      <c r="F58" s="132" t="s">
        <v>806</v>
      </c>
      <c r="G58" s="132" t="s">
        <v>807</v>
      </c>
      <c r="H58" s="132" t="s">
        <v>467</v>
      </c>
      <c r="I58" s="220" t="s">
        <v>1148</v>
      </c>
      <c r="J58" s="220">
        <v>3795750</v>
      </c>
      <c r="K58" s="224" t="s">
        <v>1149</v>
      </c>
      <c r="L58" s="138">
        <v>42736</v>
      </c>
      <c r="M58" s="138">
        <v>44012</v>
      </c>
      <c r="N58" s="132" t="s">
        <v>808</v>
      </c>
      <c r="O58" s="132" t="s">
        <v>809</v>
      </c>
      <c r="P58" s="139">
        <v>3229</v>
      </c>
      <c r="Q58" s="132"/>
      <c r="R58" s="132"/>
      <c r="S58" s="132"/>
      <c r="T58" s="139">
        <v>3612</v>
      </c>
      <c r="U58" s="140">
        <v>1.1185028571428572</v>
      </c>
      <c r="V58" s="139">
        <v>37493</v>
      </c>
      <c r="W58" s="141">
        <v>0.30299999999999999</v>
      </c>
      <c r="X58" s="132"/>
      <c r="Y58" s="132"/>
      <c r="Z58" s="136"/>
      <c r="AA58" s="132"/>
      <c r="AB58" s="131" t="s">
        <v>816</v>
      </c>
      <c r="AC58" s="131" t="s">
        <v>817</v>
      </c>
      <c r="AD58" s="131" t="s">
        <v>818</v>
      </c>
      <c r="AE58" s="132">
        <v>999</v>
      </c>
      <c r="AF58" s="131" t="s">
        <v>819</v>
      </c>
      <c r="AG58" s="131" t="s">
        <v>826</v>
      </c>
      <c r="AH58" s="142">
        <v>11605728790</v>
      </c>
      <c r="AI58" s="141">
        <v>0.28599999999999998</v>
      </c>
      <c r="AJ58" s="143"/>
      <c r="AK58" s="186" t="s">
        <v>1146</v>
      </c>
      <c r="AL58" s="186"/>
      <c r="AM58" s="163">
        <v>43983</v>
      </c>
      <c r="AN58" s="163">
        <v>44196</v>
      </c>
      <c r="AO58" s="177" t="s">
        <v>1155</v>
      </c>
      <c r="AP58" s="177" t="s">
        <v>1310</v>
      </c>
      <c r="AQ58" s="177">
        <v>1</v>
      </c>
      <c r="AR58" s="51"/>
      <c r="AS58" s="51"/>
      <c r="AT58" s="186" t="s">
        <v>1150</v>
      </c>
      <c r="AU58" s="186"/>
      <c r="AV58" s="186" t="s">
        <v>1151</v>
      </c>
      <c r="AW58" s="186" t="s">
        <v>1152</v>
      </c>
      <c r="AX58" s="186">
        <v>7585</v>
      </c>
      <c r="AY58" s="186" t="s">
        <v>1153</v>
      </c>
      <c r="AZ58" s="186" t="s">
        <v>1154</v>
      </c>
      <c r="BA58" s="225">
        <v>10000000</v>
      </c>
      <c r="BB58" s="226">
        <v>5.0000000000000001E-4</v>
      </c>
      <c r="BC58" s="186">
        <v>0</v>
      </c>
      <c r="BD58" s="186">
        <v>0</v>
      </c>
      <c r="BE58" s="59"/>
    </row>
    <row r="59" spans="1:57" s="168" customFormat="1" ht="200.1" customHeight="1">
      <c r="A59" s="130" t="s">
        <v>1045</v>
      </c>
      <c r="B59" s="137" t="s">
        <v>804</v>
      </c>
      <c r="C59" s="132" t="s">
        <v>803</v>
      </c>
      <c r="D59" s="137" t="s">
        <v>452</v>
      </c>
      <c r="E59" s="81" t="s">
        <v>805</v>
      </c>
      <c r="F59" s="132" t="s">
        <v>806</v>
      </c>
      <c r="G59" s="132" t="s">
        <v>807</v>
      </c>
      <c r="H59" s="132" t="s">
        <v>467</v>
      </c>
      <c r="I59" s="220" t="s">
        <v>1148</v>
      </c>
      <c r="J59" s="220">
        <v>3795750</v>
      </c>
      <c r="K59" s="224" t="s">
        <v>1149</v>
      </c>
      <c r="L59" s="138">
        <v>42736</v>
      </c>
      <c r="M59" s="138">
        <v>44012</v>
      </c>
      <c r="N59" s="132" t="s">
        <v>810</v>
      </c>
      <c r="O59" s="132" t="s">
        <v>811</v>
      </c>
      <c r="P59" s="132">
        <v>88</v>
      </c>
      <c r="Q59" s="132"/>
      <c r="R59" s="132"/>
      <c r="S59" s="132"/>
      <c r="T59" s="139">
        <v>101</v>
      </c>
      <c r="U59" s="140">
        <v>1.1466666666666667</v>
      </c>
      <c r="V59" s="139">
        <v>92</v>
      </c>
      <c r="W59" s="141">
        <v>0.3</v>
      </c>
      <c r="X59" s="132"/>
      <c r="Y59" s="132"/>
      <c r="Z59" s="136"/>
      <c r="AA59" s="132"/>
      <c r="AB59" s="131" t="s">
        <v>816</v>
      </c>
      <c r="AC59" s="131" t="s">
        <v>817</v>
      </c>
      <c r="AD59" s="131" t="s">
        <v>818</v>
      </c>
      <c r="AE59" s="132">
        <v>999</v>
      </c>
      <c r="AF59" s="131" t="s">
        <v>819</v>
      </c>
      <c r="AG59" s="131" t="s">
        <v>827</v>
      </c>
      <c r="AH59" s="142">
        <v>1195424649</v>
      </c>
      <c r="AI59" s="141">
        <v>0.24199999999999999</v>
      </c>
      <c r="AJ59" s="143"/>
      <c r="AK59" s="186" t="s">
        <v>777</v>
      </c>
      <c r="AL59" s="186"/>
      <c r="AM59" s="186" t="s">
        <v>777</v>
      </c>
      <c r="AN59" s="186" t="s">
        <v>777</v>
      </c>
      <c r="AO59" s="186" t="s">
        <v>777</v>
      </c>
      <c r="AP59" s="186" t="s">
        <v>777</v>
      </c>
      <c r="AQ59" s="186" t="s">
        <v>777</v>
      </c>
      <c r="AR59" s="51"/>
      <c r="AS59" s="51"/>
      <c r="AT59" s="186" t="s">
        <v>777</v>
      </c>
      <c r="AU59" s="186" t="s">
        <v>777</v>
      </c>
      <c r="AV59" s="186" t="s">
        <v>777</v>
      </c>
      <c r="AW59" s="186" t="s">
        <v>777</v>
      </c>
      <c r="AX59" s="186" t="s">
        <v>777</v>
      </c>
      <c r="AY59" s="186" t="s">
        <v>777</v>
      </c>
      <c r="AZ59" s="186" t="s">
        <v>777</v>
      </c>
      <c r="BA59" s="186" t="s">
        <v>777</v>
      </c>
      <c r="BB59" s="186" t="s">
        <v>777</v>
      </c>
      <c r="BC59" s="186" t="s">
        <v>777</v>
      </c>
      <c r="BD59" s="186" t="s">
        <v>777</v>
      </c>
      <c r="BE59" s="59"/>
    </row>
    <row r="60" spans="1:57" s="168" customFormat="1" ht="200.1" customHeight="1">
      <c r="A60" s="130" t="s">
        <v>1046</v>
      </c>
      <c r="B60" s="137" t="s">
        <v>804</v>
      </c>
      <c r="C60" s="132" t="s">
        <v>803</v>
      </c>
      <c r="D60" s="137" t="s">
        <v>452</v>
      </c>
      <c r="E60" s="81" t="s">
        <v>805</v>
      </c>
      <c r="F60" s="132" t="s">
        <v>806</v>
      </c>
      <c r="G60" s="132" t="s">
        <v>807</v>
      </c>
      <c r="H60" s="132" t="s">
        <v>467</v>
      </c>
      <c r="I60" s="220" t="s">
        <v>1148</v>
      </c>
      <c r="J60" s="220">
        <v>3795750</v>
      </c>
      <c r="K60" s="224" t="s">
        <v>1149</v>
      </c>
      <c r="L60" s="138">
        <v>42736</v>
      </c>
      <c r="M60" s="138">
        <v>44012</v>
      </c>
      <c r="N60" s="132" t="s">
        <v>812</v>
      </c>
      <c r="O60" s="132" t="s">
        <v>809</v>
      </c>
      <c r="P60" s="132">
        <v>267</v>
      </c>
      <c r="Q60" s="132"/>
      <c r="R60" s="132"/>
      <c r="S60" s="132"/>
      <c r="T60" s="139">
        <v>488</v>
      </c>
      <c r="U60" s="140">
        <v>1.8293885714285714</v>
      </c>
      <c r="V60" s="139">
        <v>23013</v>
      </c>
      <c r="W60" s="141">
        <v>0.13700000000000001</v>
      </c>
      <c r="X60" s="132"/>
      <c r="Y60" s="132"/>
      <c r="Z60" s="136"/>
      <c r="AA60" s="132"/>
      <c r="AB60" s="131" t="s">
        <v>820</v>
      </c>
      <c r="AC60" s="131" t="s">
        <v>821</v>
      </c>
      <c r="AD60" s="131" t="s">
        <v>822</v>
      </c>
      <c r="AE60" s="132">
        <v>1017</v>
      </c>
      <c r="AF60" s="131" t="s">
        <v>823</v>
      </c>
      <c r="AG60" s="131" t="s">
        <v>828</v>
      </c>
      <c r="AH60" s="142">
        <v>9272280866</v>
      </c>
      <c r="AI60" s="141">
        <v>0.16200000000000001</v>
      </c>
      <c r="AJ60" s="143"/>
      <c r="AK60" s="186" t="s">
        <v>777</v>
      </c>
      <c r="AL60" s="186"/>
      <c r="AM60" s="186" t="s">
        <v>777</v>
      </c>
      <c r="AN60" s="186" t="s">
        <v>777</v>
      </c>
      <c r="AO60" s="186" t="s">
        <v>777</v>
      </c>
      <c r="AP60" s="186" t="s">
        <v>777</v>
      </c>
      <c r="AQ60" s="186" t="s">
        <v>777</v>
      </c>
      <c r="AR60" s="51"/>
      <c r="AS60" s="51"/>
      <c r="AT60" s="186" t="s">
        <v>777</v>
      </c>
      <c r="AU60" s="186" t="s">
        <v>777</v>
      </c>
      <c r="AV60" s="186" t="s">
        <v>777</v>
      </c>
      <c r="AW60" s="186" t="s">
        <v>777</v>
      </c>
      <c r="AX60" s="186" t="s">
        <v>777</v>
      </c>
      <c r="AY60" s="186" t="s">
        <v>777</v>
      </c>
      <c r="AZ60" s="186" t="s">
        <v>777</v>
      </c>
      <c r="BA60" s="186" t="s">
        <v>777</v>
      </c>
      <c r="BB60" s="186" t="s">
        <v>777</v>
      </c>
      <c r="BC60" s="186" t="s">
        <v>777</v>
      </c>
      <c r="BD60" s="186" t="s">
        <v>777</v>
      </c>
      <c r="BE60" s="59"/>
    </row>
    <row r="61" spans="1:57" s="168" customFormat="1" ht="200.1" customHeight="1">
      <c r="A61" s="130" t="s">
        <v>1047</v>
      </c>
      <c r="B61" s="137" t="s">
        <v>804</v>
      </c>
      <c r="C61" s="132" t="s">
        <v>803</v>
      </c>
      <c r="D61" s="137" t="s">
        <v>452</v>
      </c>
      <c r="E61" s="81" t="s">
        <v>805</v>
      </c>
      <c r="F61" s="132" t="s">
        <v>806</v>
      </c>
      <c r="G61" s="132" t="s">
        <v>807</v>
      </c>
      <c r="H61" s="132" t="s">
        <v>467</v>
      </c>
      <c r="I61" s="220" t="s">
        <v>1148</v>
      </c>
      <c r="J61" s="220">
        <v>3795750</v>
      </c>
      <c r="K61" s="224" t="s">
        <v>1149</v>
      </c>
      <c r="L61" s="138">
        <v>42736</v>
      </c>
      <c r="M61" s="138">
        <v>44012</v>
      </c>
      <c r="N61" s="132" t="s">
        <v>813</v>
      </c>
      <c r="O61" s="132" t="s">
        <v>811</v>
      </c>
      <c r="P61" s="132">
        <v>127</v>
      </c>
      <c r="Q61" s="132"/>
      <c r="R61" s="132"/>
      <c r="S61" s="132"/>
      <c r="T61" s="139">
        <v>140</v>
      </c>
      <c r="U61" s="140">
        <v>1.1027027027027028</v>
      </c>
      <c r="V61" s="139">
        <v>375</v>
      </c>
      <c r="W61" s="141">
        <v>0.29699999999999999</v>
      </c>
      <c r="X61" s="132"/>
      <c r="Y61" s="132"/>
      <c r="Z61" s="136"/>
      <c r="AA61" s="132"/>
      <c r="AB61" s="131" t="s">
        <v>820</v>
      </c>
      <c r="AC61" s="131" t="s">
        <v>821</v>
      </c>
      <c r="AD61" s="131" t="s">
        <v>822</v>
      </c>
      <c r="AE61" s="132">
        <v>1017</v>
      </c>
      <c r="AF61" s="131" t="s">
        <v>823</v>
      </c>
      <c r="AG61" s="131" t="s">
        <v>829</v>
      </c>
      <c r="AH61" s="143">
        <v>9616546888</v>
      </c>
      <c r="AI61" s="141">
        <v>5.8999999999999997E-2</v>
      </c>
      <c r="AJ61" s="143"/>
      <c r="AK61" s="186" t="s">
        <v>777</v>
      </c>
      <c r="AL61" s="186"/>
      <c r="AM61" s="186" t="s">
        <v>777</v>
      </c>
      <c r="AN61" s="186" t="s">
        <v>777</v>
      </c>
      <c r="AO61" s="186" t="s">
        <v>777</v>
      </c>
      <c r="AP61" s="186" t="s">
        <v>777</v>
      </c>
      <c r="AQ61" s="186" t="s">
        <v>777</v>
      </c>
      <c r="AR61" s="51"/>
      <c r="AS61" s="51"/>
      <c r="AT61" s="186" t="s">
        <v>777</v>
      </c>
      <c r="AU61" s="186" t="s">
        <v>777</v>
      </c>
      <c r="AV61" s="186" t="s">
        <v>777</v>
      </c>
      <c r="AW61" s="186" t="s">
        <v>777</v>
      </c>
      <c r="AX61" s="186" t="s">
        <v>777</v>
      </c>
      <c r="AY61" s="186" t="s">
        <v>777</v>
      </c>
      <c r="AZ61" s="186" t="s">
        <v>777</v>
      </c>
      <c r="BA61" s="186" t="s">
        <v>777</v>
      </c>
      <c r="BB61" s="186" t="s">
        <v>777</v>
      </c>
      <c r="BC61" s="186" t="s">
        <v>777</v>
      </c>
      <c r="BD61" s="186" t="s">
        <v>777</v>
      </c>
      <c r="BE61" s="59"/>
    </row>
    <row r="62" spans="1:57" s="167" customFormat="1" ht="200.1" customHeight="1">
      <c r="A62" s="130" t="s">
        <v>1048</v>
      </c>
      <c r="B62" s="137" t="s">
        <v>804</v>
      </c>
      <c r="C62" s="132" t="s">
        <v>803</v>
      </c>
      <c r="D62" s="137" t="s">
        <v>452</v>
      </c>
      <c r="E62" s="81" t="s">
        <v>805</v>
      </c>
      <c r="F62" s="132" t="s">
        <v>806</v>
      </c>
      <c r="G62" s="132" t="s">
        <v>807</v>
      </c>
      <c r="H62" s="132" t="s">
        <v>467</v>
      </c>
      <c r="I62" s="220" t="s">
        <v>1148</v>
      </c>
      <c r="J62" s="220">
        <v>3795750</v>
      </c>
      <c r="K62" s="224" t="s">
        <v>1149</v>
      </c>
      <c r="L62" s="138">
        <v>42736</v>
      </c>
      <c r="M62" s="138">
        <v>44012</v>
      </c>
      <c r="N62" s="132" t="s">
        <v>814</v>
      </c>
      <c r="O62" s="132" t="s">
        <v>809</v>
      </c>
      <c r="P62" s="139">
        <v>113303</v>
      </c>
      <c r="Q62" s="132"/>
      <c r="R62" s="132"/>
      <c r="S62" s="132"/>
      <c r="T62" s="139">
        <v>118702</v>
      </c>
      <c r="U62" s="140">
        <v>1.0476555555555556</v>
      </c>
      <c r="V62" s="132">
        <v>51457</v>
      </c>
      <c r="W62" s="144">
        <v>0.52900000000000003</v>
      </c>
      <c r="X62" s="132"/>
      <c r="Y62" s="132"/>
      <c r="Z62" s="136"/>
      <c r="AA62" s="132"/>
      <c r="AB62" s="131" t="s">
        <v>824</v>
      </c>
      <c r="AC62" s="131" t="s">
        <v>821</v>
      </c>
      <c r="AD62" s="131" t="s">
        <v>822</v>
      </c>
      <c r="AE62" s="132">
        <v>996</v>
      </c>
      <c r="AF62" s="131" t="s">
        <v>825</v>
      </c>
      <c r="AG62" s="131" t="s">
        <v>830</v>
      </c>
      <c r="AH62" s="142">
        <v>3326442810</v>
      </c>
      <c r="AI62" s="141">
        <v>0.30399999999999999</v>
      </c>
      <c r="AJ62" s="143"/>
      <c r="AK62" s="186" t="s">
        <v>777</v>
      </c>
      <c r="AL62" s="186"/>
      <c r="AM62" s="186" t="s">
        <v>777</v>
      </c>
      <c r="AN62" s="186" t="s">
        <v>777</v>
      </c>
      <c r="AO62" s="186" t="s">
        <v>777</v>
      </c>
      <c r="AP62" s="186" t="s">
        <v>777</v>
      </c>
      <c r="AQ62" s="186" t="s">
        <v>777</v>
      </c>
      <c r="AR62" s="51"/>
      <c r="AS62" s="51"/>
      <c r="AT62" s="186" t="s">
        <v>777</v>
      </c>
      <c r="AU62" s="186" t="s">
        <v>777</v>
      </c>
      <c r="AV62" s="186" t="s">
        <v>777</v>
      </c>
      <c r="AW62" s="186" t="s">
        <v>777</v>
      </c>
      <c r="AX62" s="186" t="s">
        <v>777</v>
      </c>
      <c r="AY62" s="186" t="s">
        <v>777</v>
      </c>
      <c r="AZ62" s="186" t="s">
        <v>777</v>
      </c>
      <c r="BA62" s="186" t="s">
        <v>777</v>
      </c>
      <c r="BB62" s="186" t="s">
        <v>777</v>
      </c>
      <c r="BC62" s="186" t="s">
        <v>777</v>
      </c>
      <c r="BD62" s="186" t="s">
        <v>777</v>
      </c>
      <c r="BE62" s="59"/>
    </row>
    <row r="63" spans="1:57" s="167" customFormat="1" ht="200.1" customHeight="1">
      <c r="A63" s="130" t="s">
        <v>1049</v>
      </c>
      <c r="B63" s="137" t="s">
        <v>840</v>
      </c>
      <c r="C63" s="132" t="s">
        <v>803</v>
      </c>
      <c r="D63" s="137" t="s">
        <v>452</v>
      </c>
      <c r="E63" s="81" t="s">
        <v>805</v>
      </c>
      <c r="F63" s="132" t="s">
        <v>806</v>
      </c>
      <c r="G63" s="132" t="s">
        <v>807</v>
      </c>
      <c r="H63" s="132" t="s">
        <v>467</v>
      </c>
      <c r="I63" s="220" t="s">
        <v>1148</v>
      </c>
      <c r="J63" s="220">
        <v>3795750</v>
      </c>
      <c r="K63" s="224" t="s">
        <v>1149</v>
      </c>
      <c r="L63" s="138">
        <v>42736</v>
      </c>
      <c r="M63" s="138">
        <v>44012</v>
      </c>
      <c r="N63" s="132" t="s">
        <v>815</v>
      </c>
      <c r="O63" s="132" t="s">
        <v>811</v>
      </c>
      <c r="P63" s="139">
        <v>1209</v>
      </c>
      <c r="Q63" s="132"/>
      <c r="R63" s="132"/>
      <c r="S63" s="132"/>
      <c r="T63" s="139">
        <v>1227</v>
      </c>
      <c r="U63" s="140">
        <v>1.0069273539330963</v>
      </c>
      <c r="V63" s="139">
        <v>232</v>
      </c>
      <c r="W63" s="144">
        <v>0.41699999999999998</v>
      </c>
      <c r="X63" s="132"/>
      <c r="Y63" s="132"/>
      <c r="Z63" s="136"/>
      <c r="AA63" s="132"/>
      <c r="AB63" s="131" t="s">
        <v>824</v>
      </c>
      <c r="AC63" s="131" t="s">
        <v>821</v>
      </c>
      <c r="AD63" s="131" t="s">
        <v>822</v>
      </c>
      <c r="AE63" s="132">
        <v>996</v>
      </c>
      <c r="AF63" s="131" t="s">
        <v>825</v>
      </c>
      <c r="AG63" s="131" t="s">
        <v>831</v>
      </c>
      <c r="AH63" s="142">
        <v>927885000</v>
      </c>
      <c r="AI63" s="141">
        <v>0.06</v>
      </c>
      <c r="AJ63" s="143"/>
      <c r="AK63" s="186" t="s">
        <v>777</v>
      </c>
      <c r="AL63" s="186"/>
      <c r="AM63" s="186" t="s">
        <v>777</v>
      </c>
      <c r="AN63" s="186" t="s">
        <v>777</v>
      </c>
      <c r="AO63" s="186" t="s">
        <v>777</v>
      </c>
      <c r="AP63" s="186" t="s">
        <v>777</v>
      </c>
      <c r="AQ63" s="186" t="s">
        <v>777</v>
      </c>
      <c r="AR63" s="51"/>
      <c r="AS63" s="51"/>
      <c r="AT63" s="186" t="s">
        <v>777</v>
      </c>
      <c r="AU63" s="186" t="s">
        <v>777</v>
      </c>
      <c r="AV63" s="186" t="s">
        <v>777</v>
      </c>
      <c r="AW63" s="186" t="s">
        <v>777</v>
      </c>
      <c r="AX63" s="186" t="s">
        <v>777</v>
      </c>
      <c r="AY63" s="186" t="s">
        <v>777</v>
      </c>
      <c r="AZ63" s="186" t="s">
        <v>777</v>
      </c>
      <c r="BA63" s="186" t="s">
        <v>777</v>
      </c>
      <c r="BB63" s="186" t="s">
        <v>777</v>
      </c>
      <c r="BC63" s="186" t="s">
        <v>777</v>
      </c>
      <c r="BD63" s="186" t="s">
        <v>777</v>
      </c>
      <c r="BE63" s="59"/>
    </row>
    <row r="64" spans="1:57" s="167" customFormat="1" ht="200.1" customHeight="1">
      <c r="A64" s="49" t="s">
        <v>1028</v>
      </c>
      <c r="B64" s="81" t="s">
        <v>600</v>
      </c>
      <c r="C64" s="51" t="s">
        <v>608</v>
      </c>
      <c r="D64" s="81" t="s">
        <v>459</v>
      </c>
      <c r="E64" s="81" t="s">
        <v>870</v>
      </c>
      <c r="F64" s="51" t="s">
        <v>760</v>
      </c>
      <c r="G64" s="51" t="s">
        <v>455</v>
      </c>
      <c r="H64" s="51" t="s">
        <v>467</v>
      </c>
      <c r="I64" s="159" t="s">
        <v>1118</v>
      </c>
      <c r="J64" s="159">
        <v>3208238377</v>
      </c>
      <c r="K64" s="212" t="s">
        <v>1119</v>
      </c>
      <c r="L64" s="52">
        <v>42522</v>
      </c>
      <c r="M64" s="52">
        <v>43982</v>
      </c>
      <c r="N64" s="51" t="s">
        <v>751</v>
      </c>
      <c r="O64" s="51" t="s">
        <v>756</v>
      </c>
      <c r="P64" s="54">
        <v>1</v>
      </c>
      <c r="Q64" s="54">
        <v>1</v>
      </c>
      <c r="R64" s="54">
        <v>1</v>
      </c>
      <c r="S64" s="54">
        <v>1</v>
      </c>
      <c r="T64" s="54">
        <v>1</v>
      </c>
      <c r="U64" s="54">
        <v>1</v>
      </c>
      <c r="V64" s="54">
        <v>1</v>
      </c>
      <c r="W64" s="54">
        <v>1</v>
      </c>
      <c r="X64" s="62">
        <f>2606/2606*1</f>
        <v>1</v>
      </c>
      <c r="Y64" s="54">
        <f>X64/R64</f>
        <v>1</v>
      </c>
      <c r="Z64" s="56"/>
      <c r="AA64" s="51"/>
      <c r="AB64" s="50"/>
      <c r="AC64" s="50" t="s">
        <v>491</v>
      </c>
      <c r="AD64" s="50"/>
      <c r="AE64" s="51">
        <v>1108</v>
      </c>
      <c r="AF64" s="51" t="s">
        <v>493</v>
      </c>
      <c r="AG64" s="50" t="s">
        <v>494</v>
      </c>
      <c r="AH64" s="103">
        <v>2894137476</v>
      </c>
      <c r="AI64" s="54" t="s">
        <v>888</v>
      </c>
      <c r="AJ64" s="54" t="s">
        <v>888</v>
      </c>
      <c r="AK64" s="177" t="s">
        <v>777</v>
      </c>
      <c r="AL64" s="336"/>
      <c r="AM64" s="336" t="s">
        <v>777</v>
      </c>
      <c r="AN64" s="336" t="s">
        <v>777</v>
      </c>
      <c r="AO64" s="336" t="s">
        <v>777</v>
      </c>
      <c r="AP64" s="336" t="s">
        <v>777</v>
      </c>
      <c r="AQ64" s="336" t="s">
        <v>777</v>
      </c>
      <c r="AR64" s="54"/>
      <c r="AS64" s="54"/>
      <c r="AT64" s="336" t="s">
        <v>777</v>
      </c>
      <c r="AU64" s="336" t="s">
        <v>777</v>
      </c>
      <c r="AV64" s="336" t="s">
        <v>777</v>
      </c>
      <c r="AW64" s="336" t="s">
        <v>777</v>
      </c>
      <c r="AX64" s="336" t="s">
        <v>777</v>
      </c>
      <c r="AY64" s="336" t="s">
        <v>777</v>
      </c>
      <c r="AZ64" s="336" t="s">
        <v>777</v>
      </c>
      <c r="BA64" s="336" t="s">
        <v>777</v>
      </c>
      <c r="BB64" s="336" t="s">
        <v>777</v>
      </c>
      <c r="BC64" s="336" t="s">
        <v>777</v>
      </c>
      <c r="BD64" s="336" t="s">
        <v>777</v>
      </c>
      <c r="BE64" s="59"/>
    </row>
    <row r="65" spans="1:57" s="167" customFormat="1" ht="200.1" customHeight="1">
      <c r="A65" s="49" t="s">
        <v>995</v>
      </c>
      <c r="B65" s="81" t="s">
        <v>600</v>
      </c>
      <c r="C65" s="51" t="s">
        <v>473</v>
      </c>
      <c r="D65" s="81" t="s">
        <v>459</v>
      </c>
      <c r="E65" s="81" t="s">
        <v>802</v>
      </c>
      <c r="F65" s="51" t="s">
        <v>765</v>
      </c>
      <c r="G65" s="51" t="s">
        <v>462</v>
      </c>
      <c r="H65" s="51" t="s">
        <v>467</v>
      </c>
      <c r="I65" s="269" t="s">
        <v>1395</v>
      </c>
      <c r="J65" s="269" t="s">
        <v>1396</v>
      </c>
      <c r="K65" s="271" t="s">
        <v>1397</v>
      </c>
      <c r="L65" s="77">
        <v>42736</v>
      </c>
      <c r="M65" s="77">
        <v>43982</v>
      </c>
      <c r="N65" s="51" t="s">
        <v>634</v>
      </c>
      <c r="O65" s="51" t="s">
        <v>635</v>
      </c>
      <c r="P65" s="54">
        <v>1</v>
      </c>
      <c r="Q65" s="54">
        <v>1</v>
      </c>
      <c r="R65" s="54">
        <v>1</v>
      </c>
      <c r="S65" s="54">
        <v>1</v>
      </c>
      <c r="T65" s="51"/>
      <c r="U65" s="51"/>
      <c r="V65" s="54">
        <v>1</v>
      </c>
      <c r="W65" s="54">
        <v>1</v>
      </c>
      <c r="X65" s="54">
        <v>1</v>
      </c>
      <c r="Y65" s="62">
        <f t="shared" ref="Y65:Y75" si="4">+X65/R65</f>
        <v>1</v>
      </c>
      <c r="Z65" s="56"/>
      <c r="AA65" s="51"/>
      <c r="AB65" s="50" t="s">
        <v>151</v>
      </c>
      <c r="AC65" s="50" t="s">
        <v>518</v>
      </c>
      <c r="AD65" s="50"/>
      <c r="AE65" s="51" t="s">
        <v>532</v>
      </c>
      <c r="AF65" s="51" t="s">
        <v>533</v>
      </c>
      <c r="AG65" s="50" t="s">
        <v>899</v>
      </c>
      <c r="AH65" s="105">
        <f>12557000000-730000000</f>
        <v>11827000000</v>
      </c>
      <c r="AI65" s="51" t="s">
        <v>467</v>
      </c>
      <c r="AJ65" s="51" t="s">
        <v>467</v>
      </c>
      <c r="AK65" s="269" t="s">
        <v>777</v>
      </c>
      <c r="AL65" s="269"/>
      <c r="AM65" s="163" t="s">
        <v>777</v>
      </c>
      <c r="AN65" s="163" t="s">
        <v>777</v>
      </c>
      <c r="AO65" s="269" t="s">
        <v>777</v>
      </c>
      <c r="AP65" s="269" t="s">
        <v>777</v>
      </c>
      <c r="AQ65" s="269" t="s">
        <v>777</v>
      </c>
      <c r="AR65" s="54"/>
      <c r="AS65" s="54"/>
      <c r="AT65" s="182" t="s">
        <v>777</v>
      </c>
      <c r="AU65" s="182" t="s">
        <v>777</v>
      </c>
      <c r="AV65" s="182" t="s">
        <v>777</v>
      </c>
      <c r="AW65" s="182" t="s">
        <v>777</v>
      </c>
      <c r="AX65" s="182" t="s">
        <v>777</v>
      </c>
      <c r="AY65" s="182" t="s">
        <v>777</v>
      </c>
      <c r="AZ65" s="182" t="s">
        <v>777</v>
      </c>
      <c r="BA65" s="182" t="s">
        <v>777</v>
      </c>
      <c r="BB65" s="182" t="s">
        <v>777</v>
      </c>
      <c r="BC65" s="182" t="s">
        <v>777</v>
      </c>
      <c r="BD65" s="182" t="s">
        <v>777</v>
      </c>
      <c r="BE65" s="59"/>
    </row>
    <row r="66" spans="1:57" s="167" customFormat="1" ht="200.1" customHeight="1">
      <c r="A66" s="49" t="s">
        <v>996</v>
      </c>
      <c r="B66" s="81" t="s">
        <v>603</v>
      </c>
      <c r="C66" s="51" t="s">
        <v>468</v>
      </c>
      <c r="D66" s="81" t="s">
        <v>459</v>
      </c>
      <c r="E66" s="81" t="s">
        <v>859</v>
      </c>
      <c r="F66" s="51" t="s">
        <v>765</v>
      </c>
      <c r="G66" s="51" t="s">
        <v>462</v>
      </c>
      <c r="H66" s="51" t="s">
        <v>467</v>
      </c>
      <c r="I66" s="269" t="s">
        <v>1395</v>
      </c>
      <c r="J66" s="269" t="s">
        <v>1396</v>
      </c>
      <c r="K66" s="271" t="s">
        <v>1397</v>
      </c>
      <c r="L66" s="77">
        <v>42736</v>
      </c>
      <c r="M66" s="77">
        <v>43982</v>
      </c>
      <c r="N66" s="51" t="s">
        <v>834</v>
      </c>
      <c r="O66" s="51" t="s">
        <v>628</v>
      </c>
      <c r="P66" s="54">
        <v>1</v>
      </c>
      <c r="Q66" s="54">
        <v>1</v>
      </c>
      <c r="R66" s="54">
        <v>1</v>
      </c>
      <c r="S66" s="54">
        <v>1</v>
      </c>
      <c r="T66" s="54">
        <v>1</v>
      </c>
      <c r="U66" s="51">
        <v>100</v>
      </c>
      <c r="V66" s="54">
        <v>1</v>
      </c>
      <c r="W66" s="54">
        <v>1</v>
      </c>
      <c r="X66" s="54">
        <v>1</v>
      </c>
      <c r="Y66" s="62">
        <f t="shared" si="4"/>
        <v>1</v>
      </c>
      <c r="Z66" s="56"/>
      <c r="AA66" s="51"/>
      <c r="AB66" s="50" t="s">
        <v>151</v>
      </c>
      <c r="AC66" s="50" t="s">
        <v>518</v>
      </c>
      <c r="AD66" s="50"/>
      <c r="AE66" s="51" t="s">
        <v>519</v>
      </c>
      <c r="AF66" s="51" t="s">
        <v>520</v>
      </c>
      <c r="AG66" s="50" t="s">
        <v>521</v>
      </c>
      <c r="AH66" s="103">
        <f>2149000000-569000000</f>
        <v>1580000000</v>
      </c>
      <c r="AI66" s="51" t="s">
        <v>467</v>
      </c>
      <c r="AJ66" s="51" t="s">
        <v>467</v>
      </c>
      <c r="AK66" s="231" t="s">
        <v>859</v>
      </c>
      <c r="AL66" s="269"/>
      <c r="AM66" s="163">
        <v>43983</v>
      </c>
      <c r="AN66" s="163" t="s">
        <v>1398</v>
      </c>
      <c r="AO66" s="269" t="s">
        <v>834</v>
      </c>
      <c r="AP66" s="261" t="s">
        <v>628</v>
      </c>
      <c r="AQ66" s="289">
        <v>1</v>
      </c>
      <c r="AR66" s="54"/>
      <c r="AS66" s="54"/>
      <c r="AT66" s="269" t="s">
        <v>1428</v>
      </c>
      <c r="AU66" s="306" t="s">
        <v>1429</v>
      </c>
      <c r="AV66" s="269" t="s">
        <v>1430</v>
      </c>
      <c r="AW66" s="292" t="s">
        <v>1432</v>
      </c>
      <c r="AX66" s="272"/>
      <c r="AY66" s="272"/>
      <c r="AZ66" s="272"/>
      <c r="BA66" s="272"/>
      <c r="BB66" s="182" t="s">
        <v>777</v>
      </c>
      <c r="BC66" s="182" t="s">
        <v>777</v>
      </c>
      <c r="BD66" s="272"/>
      <c r="BE66" s="59"/>
    </row>
    <row r="67" spans="1:57" s="167" customFormat="1" ht="200.1" customHeight="1">
      <c r="A67" s="49" t="s">
        <v>997</v>
      </c>
      <c r="B67" s="81" t="s">
        <v>603</v>
      </c>
      <c r="C67" s="51" t="s">
        <v>468</v>
      </c>
      <c r="D67" s="81" t="s">
        <v>459</v>
      </c>
      <c r="E67" s="81" t="s">
        <v>860</v>
      </c>
      <c r="F67" s="51" t="s">
        <v>765</v>
      </c>
      <c r="G67" s="51" t="s">
        <v>462</v>
      </c>
      <c r="H67" s="51" t="s">
        <v>467</v>
      </c>
      <c r="I67" s="269" t="s">
        <v>1395</v>
      </c>
      <c r="J67" s="269" t="s">
        <v>1396</v>
      </c>
      <c r="K67" s="271" t="s">
        <v>1397</v>
      </c>
      <c r="L67" s="77">
        <v>42736</v>
      </c>
      <c r="M67" s="77">
        <v>43982</v>
      </c>
      <c r="N67" s="51" t="s">
        <v>629</v>
      </c>
      <c r="O67" s="51" t="s">
        <v>630</v>
      </c>
      <c r="P67" s="54">
        <v>1</v>
      </c>
      <c r="Q67" s="54">
        <v>1</v>
      </c>
      <c r="R67" s="54">
        <v>1</v>
      </c>
      <c r="S67" s="54">
        <v>1</v>
      </c>
      <c r="T67" s="54">
        <v>1</v>
      </c>
      <c r="U67" s="51">
        <v>100</v>
      </c>
      <c r="V67" s="54">
        <v>1</v>
      </c>
      <c r="W67" s="54">
        <v>1</v>
      </c>
      <c r="X67" s="54">
        <v>1</v>
      </c>
      <c r="Y67" s="62">
        <f t="shared" si="4"/>
        <v>1</v>
      </c>
      <c r="Z67" s="56"/>
      <c r="AA67" s="51"/>
      <c r="AB67" s="50" t="s">
        <v>151</v>
      </c>
      <c r="AC67" s="50" t="s">
        <v>518</v>
      </c>
      <c r="AD67" s="50"/>
      <c r="AE67" s="51" t="s">
        <v>519</v>
      </c>
      <c r="AF67" s="51" t="s">
        <v>520</v>
      </c>
      <c r="AG67" s="50" t="s">
        <v>522</v>
      </c>
      <c r="AH67" s="103">
        <f>1159000000-152000000</f>
        <v>1007000000</v>
      </c>
      <c r="AI67" s="51" t="s">
        <v>467</v>
      </c>
      <c r="AJ67" s="51" t="s">
        <v>467</v>
      </c>
      <c r="AK67" s="269" t="s">
        <v>777</v>
      </c>
      <c r="AL67" s="269"/>
      <c r="AM67" s="163" t="s">
        <v>777</v>
      </c>
      <c r="AN67" s="163" t="s">
        <v>777</v>
      </c>
      <c r="AO67" s="269" t="s">
        <v>777</v>
      </c>
      <c r="AP67" s="269" t="s">
        <v>777</v>
      </c>
      <c r="AQ67" s="269" t="s">
        <v>777</v>
      </c>
      <c r="AR67" s="54"/>
      <c r="AS67" s="54"/>
      <c r="AT67" s="182" t="s">
        <v>777</v>
      </c>
      <c r="AU67" s="182" t="s">
        <v>777</v>
      </c>
      <c r="AV67" s="182" t="s">
        <v>777</v>
      </c>
      <c r="AW67" s="182" t="s">
        <v>777</v>
      </c>
      <c r="AX67" s="182" t="s">
        <v>777</v>
      </c>
      <c r="AY67" s="182" t="s">
        <v>777</v>
      </c>
      <c r="AZ67" s="182" t="s">
        <v>777</v>
      </c>
      <c r="BA67" s="182" t="s">
        <v>777</v>
      </c>
      <c r="BB67" s="182" t="s">
        <v>777</v>
      </c>
      <c r="BC67" s="182" t="s">
        <v>777</v>
      </c>
      <c r="BD67" s="182" t="s">
        <v>777</v>
      </c>
      <c r="BE67" s="59"/>
    </row>
    <row r="68" spans="1:57" s="167" customFormat="1" ht="200.1" customHeight="1">
      <c r="A68" s="49" t="s">
        <v>998</v>
      </c>
      <c r="B68" s="81" t="s">
        <v>603</v>
      </c>
      <c r="C68" s="51" t="s">
        <v>468</v>
      </c>
      <c r="D68" s="81" t="s">
        <v>459</v>
      </c>
      <c r="E68" s="81" t="s">
        <v>861</v>
      </c>
      <c r="F68" s="51" t="s">
        <v>765</v>
      </c>
      <c r="G68" s="51" t="s">
        <v>462</v>
      </c>
      <c r="H68" s="51" t="s">
        <v>467</v>
      </c>
      <c r="I68" s="269" t="s">
        <v>1395</v>
      </c>
      <c r="J68" s="269" t="s">
        <v>1396</v>
      </c>
      <c r="K68" s="271" t="s">
        <v>1397</v>
      </c>
      <c r="L68" s="77">
        <v>42736</v>
      </c>
      <c r="M68" s="77">
        <v>43982</v>
      </c>
      <c r="N68" s="51" t="s">
        <v>631</v>
      </c>
      <c r="O68" s="51" t="s">
        <v>632</v>
      </c>
      <c r="P68" s="54">
        <v>1</v>
      </c>
      <c r="Q68" s="54">
        <v>1</v>
      </c>
      <c r="R68" s="54">
        <v>1</v>
      </c>
      <c r="S68" s="54">
        <v>1</v>
      </c>
      <c r="T68" s="54">
        <v>1</v>
      </c>
      <c r="U68" s="51">
        <v>100</v>
      </c>
      <c r="V68" s="54">
        <v>1</v>
      </c>
      <c r="W68" s="54">
        <v>1</v>
      </c>
      <c r="X68" s="54">
        <v>1</v>
      </c>
      <c r="Y68" s="62">
        <f t="shared" si="4"/>
        <v>1</v>
      </c>
      <c r="Z68" s="56"/>
      <c r="AA68" s="51"/>
      <c r="AB68" s="50" t="s">
        <v>151</v>
      </c>
      <c r="AC68" s="50" t="s">
        <v>518</v>
      </c>
      <c r="AD68" s="50"/>
      <c r="AE68" s="51" t="s">
        <v>895</v>
      </c>
      <c r="AF68" s="51" t="s">
        <v>896</v>
      </c>
      <c r="AG68" s="50" t="s">
        <v>680</v>
      </c>
      <c r="AH68" s="78">
        <f>2703000000</f>
        <v>2703000000</v>
      </c>
      <c r="AI68" s="51" t="s">
        <v>467</v>
      </c>
      <c r="AJ68" s="51" t="s">
        <v>467</v>
      </c>
      <c r="AK68" s="269" t="s">
        <v>777</v>
      </c>
      <c r="AL68" s="269"/>
      <c r="AM68" s="163" t="s">
        <v>777</v>
      </c>
      <c r="AN68" s="163" t="s">
        <v>777</v>
      </c>
      <c r="AO68" s="269" t="s">
        <v>777</v>
      </c>
      <c r="AP68" s="269" t="s">
        <v>777</v>
      </c>
      <c r="AQ68" s="269" t="s">
        <v>777</v>
      </c>
      <c r="AR68" s="54"/>
      <c r="AS68" s="54"/>
      <c r="AT68" s="182" t="s">
        <v>777</v>
      </c>
      <c r="AU68" s="182" t="s">
        <v>777</v>
      </c>
      <c r="AV68" s="182" t="s">
        <v>777</v>
      </c>
      <c r="AW68" s="182" t="s">
        <v>777</v>
      </c>
      <c r="AX68" s="182" t="s">
        <v>777</v>
      </c>
      <c r="AY68" s="182" t="s">
        <v>777</v>
      </c>
      <c r="AZ68" s="182" t="s">
        <v>777</v>
      </c>
      <c r="BA68" s="182" t="s">
        <v>777</v>
      </c>
      <c r="BB68" s="182" t="s">
        <v>777</v>
      </c>
      <c r="BC68" s="182" t="s">
        <v>777</v>
      </c>
      <c r="BD68" s="182" t="s">
        <v>777</v>
      </c>
      <c r="BE68" s="59"/>
    </row>
    <row r="69" spans="1:57" s="167" customFormat="1" ht="200.1" customHeight="1">
      <c r="A69" s="49" t="s">
        <v>1037</v>
      </c>
      <c r="B69" s="81" t="s">
        <v>603</v>
      </c>
      <c r="C69" s="51" t="s">
        <v>468</v>
      </c>
      <c r="D69" s="81" t="s">
        <v>459</v>
      </c>
      <c r="E69" s="81" t="s">
        <v>862</v>
      </c>
      <c r="F69" s="51" t="s">
        <v>767</v>
      </c>
      <c r="G69" s="51" t="s">
        <v>475</v>
      </c>
      <c r="H69" s="51" t="s">
        <v>467</v>
      </c>
      <c r="I69" s="216" t="s">
        <v>1240</v>
      </c>
      <c r="J69" s="216"/>
      <c r="K69" s="216" t="s">
        <v>1241</v>
      </c>
      <c r="L69" s="52">
        <v>42522</v>
      </c>
      <c r="M69" s="52">
        <v>43982</v>
      </c>
      <c r="N69" s="51" t="s">
        <v>835</v>
      </c>
      <c r="O69" s="51" t="s">
        <v>616</v>
      </c>
      <c r="P69" s="54">
        <v>1</v>
      </c>
      <c r="Q69" s="54">
        <v>1</v>
      </c>
      <c r="R69" s="54">
        <v>1</v>
      </c>
      <c r="S69" s="54">
        <v>1</v>
      </c>
      <c r="T69" s="54">
        <v>1</v>
      </c>
      <c r="U69" s="51">
        <v>100</v>
      </c>
      <c r="V69" s="54">
        <v>1</v>
      </c>
      <c r="W69" s="54">
        <v>1</v>
      </c>
      <c r="X69" s="54">
        <v>1</v>
      </c>
      <c r="Y69" s="62">
        <f t="shared" si="4"/>
        <v>1</v>
      </c>
      <c r="Z69" s="56"/>
      <c r="AA69" s="51"/>
      <c r="AB69" s="81" t="s">
        <v>549</v>
      </c>
      <c r="AC69" s="81" t="s">
        <v>550</v>
      </c>
      <c r="AD69" s="81" t="s">
        <v>794</v>
      </c>
      <c r="AE69" s="51">
        <v>1013</v>
      </c>
      <c r="AF69" s="51" t="s">
        <v>551</v>
      </c>
      <c r="AG69" s="81" t="s">
        <v>1055</v>
      </c>
      <c r="AH69" s="108">
        <v>8605000000</v>
      </c>
      <c r="AI69" s="49" t="s">
        <v>888</v>
      </c>
      <c r="AJ69" s="108">
        <v>8605000000</v>
      </c>
      <c r="AK69" s="179" t="s">
        <v>862</v>
      </c>
      <c r="AL69" s="247"/>
      <c r="AM69" s="248">
        <v>44013</v>
      </c>
      <c r="AN69" s="248">
        <v>44196</v>
      </c>
      <c r="AO69" s="179" t="s">
        <v>835</v>
      </c>
      <c r="AP69" s="179" t="s">
        <v>616</v>
      </c>
      <c r="AQ69" s="177">
        <v>1</v>
      </c>
      <c r="AR69" s="54"/>
      <c r="AS69" s="54"/>
      <c r="AT69" s="249" t="s">
        <v>1250</v>
      </c>
      <c r="AU69" s="249" t="s">
        <v>1251</v>
      </c>
      <c r="AV69" s="249" t="s">
        <v>1252</v>
      </c>
      <c r="AW69" s="249" t="s">
        <v>1253</v>
      </c>
      <c r="AX69" s="249">
        <v>7688</v>
      </c>
      <c r="AY69" s="249" t="s">
        <v>1254</v>
      </c>
      <c r="AZ69" s="249" t="s">
        <v>1255</v>
      </c>
      <c r="BA69" s="250">
        <v>2130045000</v>
      </c>
      <c r="BB69" s="251" t="s">
        <v>777</v>
      </c>
      <c r="BC69" s="251" t="s">
        <v>777</v>
      </c>
      <c r="BD69" s="251" t="s">
        <v>777</v>
      </c>
      <c r="BE69" s="252" t="s">
        <v>1256</v>
      </c>
    </row>
    <row r="70" spans="1:57" s="167" customFormat="1" ht="200.1" customHeight="1">
      <c r="A70" s="49" t="s">
        <v>1038</v>
      </c>
      <c r="B70" s="81" t="s">
        <v>603</v>
      </c>
      <c r="C70" s="51" t="s">
        <v>468</v>
      </c>
      <c r="D70" s="81" t="s">
        <v>459</v>
      </c>
      <c r="E70" s="81" t="s">
        <v>863</v>
      </c>
      <c r="F70" s="51" t="s">
        <v>767</v>
      </c>
      <c r="G70" s="51" t="s">
        <v>475</v>
      </c>
      <c r="H70" s="51" t="s">
        <v>467</v>
      </c>
      <c r="I70" s="216" t="s">
        <v>1242</v>
      </c>
      <c r="J70" s="216" t="s">
        <v>1243</v>
      </c>
      <c r="K70" s="212" t="s">
        <v>1244</v>
      </c>
      <c r="L70" s="52">
        <v>42522</v>
      </c>
      <c r="M70" s="52">
        <v>43982</v>
      </c>
      <c r="N70" s="51" t="s">
        <v>617</v>
      </c>
      <c r="O70" s="51" t="s">
        <v>618</v>
      </c>
      <c r="P70" s="51">
        <v>27</v>
      </c>
      <c r="Q70" s="51">
        <v>25</v>
      </c>
      <c r="R70" s="51">
        <v>50</v>
      </c>
      <c r="S70" s="51">
        <v>25</v>
      </c>
      <c r="T70" s="51">
        <v>27</v>
      </c>
      <c r="U70" s="51">
        <v>100</v>
      </c>
      <c r="V70" s="51">
        <v>27</v>
      </c>
      <c r="W70" s="54"/>
      <c r="X70" s="51">
        <v>50</v>
      </c>
      <c r="Y70" s="62">
        <f t="shared" si="4"/>
        <v>1</v>
      </c>
      <c r="Z70" s="56"/>
      <c r="AA70" s="51"/>
      <c r="AB70" s="50" t="s">
        <v>549</v>
      </c>
      <c r="AC70" s="50" t="s">
        <v>550</v>
      </c>
      <c r="AD70" s="81" t="s">
        <v>794</v>
      </c>
      <c r="AE70" s="51">
        <v>1014</v>
      </c>
      <c r="AF70" s="51" t="s">
        <v>552</v>
      </c>
      <c r="AG70" s="50" t="s">
        <v>619</v>
      </c>
      <c r="AH70" s="108">
        <f>205000000+415000000+527000000+492000000</f>
        <v>1639000000</v>
      </c>
      <c r="AI70" s="54">
        <f t="shared" ref="AI70:AI75" si="5">+AJ70/AH70</f>
        <v>0.9969493593654668</v>
      </c>
      <c r="AJ70" s="108">
        <f>205000000+412000000+525000000+492000000</f>
        <v>1634000000</v>
      </c>
      <c r="AK70" s="537" t="s">
        <v>1235</v>
      </c>
      <c r="AL70" s="247"/>
      <c r="AM70" s="540">
        <v>44013</v>
      </c>
      <c r="AN70" s="540">
        <v>44196</v>
      </c>
      <c r="AO70" s="543" t="s">
        <v>1247</v>
      </c>
      <c r="AP70" s="543" t="s">
        <v>1308</v>
      </c>
      <c r="AQ70" s="543">
        <v>30</v>
      </c>
      <c r="AR70" s="51"/>
      <c r="AS70" s="51"/>
      <c r="AT70" s="543" t="s">
        <v>1250</v>
      </c>
      <c r="AU70" s="543" t="s">
        <v>1251</v>
      </c>
      <c r="AV70" s="543" t="s">
        <v>1252</v>
      </c>
      <c r="AW70" s="543" t="s">
        <v>1257</v>
      </c>
      <c r="AX70" s="543">
        <v>7687</v>
      </c>
      <c r="AY70" s="543" t="s">
        <v>1258</v>
      </c>
      <c r="AZ70" s="543" t="s">
        <v>1259</v>
      </c>
      <c r="BA70" s="548">
        <v>2120556667</v>
      </c>
      <c r="BB70" s="551" t="s">
        <v>777</v>
      </c>
      <c r="BC70" s="551" t="s">
        <v>777</v>
      </c>
      <c r="BD70" s="551" t="s">
        <v>777</v>
      </c>
      <c r="BE70" s="554" t="s">
        <v>1260</v>
      </c>
    </row>
    <row r="71" spans="1:57" s="167" customFormat="1" ht="200.1" customHeight="1">
      <c r="A71" s="49" t="s">
        <v>1039</v>
      </c>
      <c r="B71" s="81" t="s">
        <v>603</v>
      </c>
      <c r="C71" s="51" t="s">
        <v>468</v>
      </c>
      <c r="D71" s="81" t="s">
        <v>459</v>
      </c>
      <c r="E71" s="81" t="s">
        <v>864</v>
      </c>
      <c r="F71" s="51" t="s">
        <v>767</v>
      </c>
      <c r="G71" s="51" t="s">
        <v>475</v>
      </c>
      <c r="H71" s="51" t="s">
        <v>467</v>
      </c>
      <c r="I71" s="216" t="s">
        <v>1242</v>
      </c>
      <c r="J71" s="216" t="s">
        <v>1243</v>
      </c>
      <c r="K71" s="212" t="s">
        <v>1244</v>
      </c>
      <c r="L71" s="52">
        <v>42522</v>
      </c>
      <c r="M71" s="52">
        <v>43982</v>
      </c>
      <c r="N71" s="51" t="s">
        <v>620</v>
      </c>
      <c r="O71" s="51" t="s">
        <v>623</v>
      </c>
      <c r="P71" s="51">
        <v>26</v>
      </c>
      <c r="Q71" s="51">
        <v>50</v>
      </c>
      <c r="R71" s="51">
        <v>25</v>
      </c>
      <c r="S71" s="51">
        <v>25</v>
      </c>
      <c r="T71" s="51">
        <v>26</v>
      </c>
      <c r="U71" s="51">
        <v>100</v>
      </c>
      <c r="V71" s="51">
        <v>50</v>
      </c>
      <c r="W71" s="54">
        <v>1</v>
      </c>
      <c r="X71" s="51">
        <v>40</v>
      </c>
      <c r="Y71" s="62">
        <f t="shared" si="4"/>
        <v>1.6</v>
      </c>
      <c r="Z71" s="56"/>
      <c r="AA71" s="51"/>
      <c r="AB71" s="50" t="s">
        <v>549</v>
      </c>
      <c r="AC71" s="50" t="s">
        <v>550</v>
      </c>
      <c r="AD71" s="81" t="s">
        <v>794</v>
      </c>
      <c r="AE71" s="51">
        <v>1014</v>
      </c>
      <c r="AF71" s="51" t="s">
        <v>552</v>
      </c>
      <c r="AG71" s="50" t="s">
        <v>553</v>
      </c>
      <c r="AH71" s="108">
        <f>297000000+600000000+654000000+593000000</f>
        <v>2144000000</v>
      </c>
      <c r="AI71" s="54">
        <f t="shared" si="5"/>
        <v>0.99860074626865669</v>
      </c>
      <c r="AJ71" s="108">
        <f>296000000+599000000+653000000+593000000</f>
        <v>2141000000</v>
      </c>
      <c r="AK71" s="538"/>
      <c r="AL71" s="247"/>
      <c r="AM71" s="541"/>
      <c r="AN71" s="541"/>
      <c r="AO71" s="544"/>
      <c r="AP71" s="544"/>
      <c r="AQ71" s="544"/>
      <c r="AR71" s="51"/>
      <c r="AS71" s="51"/>
      <c r="AT71" s="544"/>
      <c r="AU71" s="544"/>
      <c r="AV71" s="544"/>
      <c r="AW71" s="544"/>
      <c r="AX71" s="544"/>
      <c r="AY71" s="544"/>
      <c r="AZ71" s="544"/>
      <c r="BA71" s="549"/>
      <c r="BB71" s="552"/>
      <c r="BC71" s="552"/>
      <c r="BD71" s="552"/>
      <c r="BE71" s="555"/>
    </row>
    <row r="72" spans="1:57" s="167" customFormat="1" ht="200.1" customHeight="1">
      <c r="A72" s="49" t="s">
        <v>1040</v>
      </c>
      <c r="B72" s="81" t="s">
        <v>603</v>
      </c>
      <c r="C72" s="51" t="s">
        <v>468</v>
      </c>
      <c r="D72" s="81" t="s">
        <v>459</v>
      </c>
      <c r="E72" s="81" t="s">
        <v>865</v>
      </c>
      <c r="F72" s="51" t="s">
        <v>767</v>
      </c>
      <c r="G72" s="51" t="s">
        <v>475</v>
      </c>
      <c r="H72" s="51" t="s">
        <v>467</v>
      </c>
      <c r="I72" s="216" t="s">
        <v>1242</v>
      </c>
      <c r="J72" s="216" t="s">
        <v>1243</v>
      </c>
      <c r="K72" s="212" t="s">
        <v>1244</v>
      </c>
      <c r="L72" s="52">
        <v>42522</v>
      </c>
      <c r="M72" s="52">
        <v>43982</v>
      </c>
      <c r="N72" s="51" t="s">
        <v>621</v>
      </c>
      <c r="O72" s="51" t="s">
        <v>624</v>
      </c>
      <c r="P72" s="51">
        <v>11</v>
      </c>
      <c r="Q72" s="51">
        <v>20</v>
      </c>
      <c r="R72" s="51">
        <v>10</v>
      </c>
      <c r="S72" s="51">
        <v>5</v>
      </c>
      <c r="T72" s="51">
        <v>11</v>
      </c>
      <c r="U72" s="51">
        <v>100</v>
      </c>
      <c r="V72" s="51">
        <v>20</v>
      </c>
      <c r="W72" s="54">
        <v>1</v>
      </c>
      <c r="X72" s="51">
        <v>14</v>
      </c>
      <c r="Y72" s="62">
        <f t="shared" si="4"/>
        <v>1.4</v>
      </c>
      <c r="Z72" s="56"/>
      <c r="AA72" s="51"/>
      <c r="AB72" s="50" t="s">
        <v>549</v>
      </c>
      <c r="AC72" s="50" t="s">
        <v>550</v>
      </c>
      <c r="AD72" s="81" t="s">
        <v>794</v>
      </c>
      <c r="AE72" s="51">
        <v>1014</v>
      </c>
      <c r="AF72" s="51" t="s">
        <v>552</v>
      </c>
      <c r="AG72" s="50" t="s">
        <v>554</v>
      </c>
      <c r="AH72" s="108">
        <f>93000000+241000000+362000000+330000000</f>
        <v>1026000000</v>
      </c>
      <c r="AI72" s="54">
        <f t="shared" si="5"/>
        <v>0.99707602339181289</v>
      </c>
      <c r="AJ72" s="108">
        <f>93000000+241000000+359000000+330000000</f>
        <v>1023000000</v>
      </c>
      <c r="AK72" s="538"/>
      <c r="AL72" s="247"/>
      <c r="AM72" s="541"/>
      <c r="AN72" s="541"/>
      <c r="AO72" s="544"/>
      <c r="AP72" s="544"/>
      <c r="AQ72" s="544"/>
      <c r="AR72" s="51"/>
      <c r="AS72" s="51"/>
      <c r="AT72" s="544"/>
      <c r="AU72" s="544"/>
      <c r="AV72" s="544"/>
      <c r="AW72" s="544"/>
      <c r="AX72" s="544"/>
      <c r="AY72" s="544"/>
      <c r="AZ72" s="544"/>
      <c r="BA72" s="549"/>
      <c r="BB72" s="552"/>
      <c r="BC72" s="552"/>
      <c r="BD72" s="552"/>
      <c r="BE72" s="555"/>
    </row>
    <row r="73" spans="1:57" s="167" customFormat="1" ht="200.1" customHeight="1">
      <c r="A73" s="49" t="s">
        <v>1041</v>
      </c>
      <c r="B73" s="81" t="s">
        <v>603</v>
      </c>
      <c r="C73" s="51" t="s">
        <v>468</v>
      </c>
      <c r="D73" s="81" t="s">
        <v>459</v>
      </c>
      <c r="E73" s="81" t="s">
        <v>866</v>
      </c>
      <c r="F73" s="51" t="s">
        <v>767</v>
      </c>
      <c r="G73" s="51" t="s">
        <v>475</v>
      </c>
      <c r="H73" s="51" t="s">
        <v>467</v>
      </c>
      <c r="I73" s="216" t="s">
        <v>1242</v>
      </c>
      <c r="J73" s="216" t="s">
        <v>1243</v>
      </c>
      <c r="K73" s="212" t="s">
        <v>1244</v>
      </c>
      <c r="L73" s="52">
        <v>42522</v>
      </c>
      <c r="M73" s="52">
        <v>43982</v>
      </c>
      <c r="N73" s="51" t="s">
        <v>622</v>
      </c>
      <c r="O73" s="51" t="s">
        <v>625</v>
      </c>
      <c r="P73" s="51">
        <v>14</v>
      </c>
      <c r="Q73" s="51">
        <v>15</v>
      </c>
      <c r="R73" s="51">
        <v>10</v>
      </c>
      <c r="S73" s="51">
        <v>5</v>
      </c>
      <c r="T73" s="51">
        <v>14</v>
      </c>
      <c r="U73" s="51">
        <v>100</v>
      </c>
      <c r="V73" s="51">
        <v>15</v>
      </c>
      <c r="W73" s="54">
        <v>1</v>
      </c>
      <c r="X73" s="51">
        <v>14</v>
      </c>
      <c r="Y73" s="62">
        <f t="shared" si="4"/>
        <v>1.4</v>
      </c>
      <c r="Z73" s="56"/>
      <c r="AA73" s="51"/>
      <c r="AB73" s="50" t="s">
        <v>549</v>
      </c>
      <c r="AC73" s="50" t="s">
        <v>550</v>
      </c>
      <c r="AD73" s="81" t="s">
        <v>794</v>
      </c>
      <c r="AE73" s="51">
        <v>1014</v>
      </c>
      <c r="AF73" s="51" t="s">
        <v>552</v>
      </c>
      <c r="AG73" s="50" t="s">
        <v>555</v>
      </c>
      <c r="AH73" s="108">
        <f>345000000+986000000+1619000000+1469000000</f>
        <v>4419000000</v>
      </c>
      <c r="AI73" s="54">
        <f t="shared" si="5"/>
        <v>0.99570038470242139</v>
      </c>
      <c r="AJ73" s="108">
        <f>342000000+986000000+1605000000+1467000000</f>
        <v>4400000000</v>
      </c>
      <c r="AK73" s="539"/>
      <c r="AL73" s="247"/>
      <c r="AM73" s="542"/>
      <c r="AN73" s="542"/>
      <c r="AO73" s="545"/>
      <c r="AP73" s="545"/>
      <c r="AQ73" s="545"/>
      <c r="AR73" s="51"/>
      <c r="AS73" s="51"/>
      <c r="AT73" s="545"/>
      <c r="AU73" s="545"/>
      <c r="AV73" s="545"/>
      <c r="AW73" s="545"/>
      <c r="AX73" s="545"/>
      <c r="AY73" s="545"/>
      <c r="AZ73" s="545"/>
      <c r="BA73" s="550"/>
      <c r="BB73" s="553"/>
      <c r="BC73" s="553"/>
      <c r="BD73" s="553"/>
      <c r="BE73" s="556"/>
    </row>
    <row r="74" spans="1:57" s="167" customFormat="1" ht="200.1" customHeight="1">
      <c r="A74" s="49" t="s">
        <v>1042</v>
      </c>
      <c r="B74" s="81" t="s">
        <v>603</v>
      </c>
      <c r="C74" s="51" t="s">
        <v>468</v>
      </c>
      <c r="D74" s="81" t="s">
        <v>459</v>
      </c>
      <c r="E74" s="81" t="s">
        <v>867</v>
      </c>
      <c r="F74" s="51" t="s">
        <v>767</v>
      </c>
      <c r="G74" s="51" t="s">
        <v>475</v>
      </c>
      <c r="H74" s="51" t="s">
        <v>467</v>
      </c>
      <c r="I74" s="216" t="s">
        <v>1245</v>
      </c>
      <c r="J74" s="216">
        <v>3016304441</v>
      </c>
      <c r="K74" s="212" t="s">
        <v>1246</v>
      </c>
      <c r="L74" s="52">
        <v>42522</v>
      </c>
      <c r="M74" s="52">
        <v>43981</v>
      </c>
      <c r="N74" s="51" t="s">
        <v>489</v>
      </c>
      <c r="O74" s="51" t="s">
        <v>626</v>
      </c>
      <c r="P74" s="67">
        <v>0.125</v>
      </c>
      <c r="Q74" s="67">
        <v>0.125</v>
      </c>
      <c r="R74" s="67">
        <v>0.125</v>
      </c>
      <c r="S74" s="67">
        <v>0.125</v>
      </c>
      <c r="T74" s="51">
        <v>12.5</v>
      </c>
      <c r="U74" s="51">
        <v>100</v>
      </c>
      <c r="V74" s="67">
        <v>0.125</v>
      </c>
      <c r="W74" s="67">
        <v>1</v>
      </c>
      <c r="X74" s="67">
        <v>0.125</v>
      </c>
      <c r="Y74" s="62">
        <f t="shared" si="4"/>
        <v>1</v>
      </c>
      <c r="Z74" s="56"/>
      <c r="AA74" s="51"/>
      <c r="AB74" s="50" t="s">
        <v>549</v>
      </c>
      <c r="AC74" s="50" t="s">
        <v>550</v>
      </c>
      <c r="AD74" s="81" t="s">
        <v>794</v>
      </c>
      <c r="AE74" s="51">
        <v>1088</v>
      </c>
      <c r="AF74" s="51" t="s">
        <v>556</v>
      </c>
      <c r="AG74" s="81" t="s">
        <v>557</v>
      </c>
      <c r="AH74" s="108">
        <f>830000000+1433000000+1657000000+1668000000</f>
        <v>5588000000</v>
      </c>
      <c r="AI74" s="54">
        <f t="shared" si="5"/>
        <v>1</v>
      </c>
      <c r="AJ74" s="108">
        <f>830000000+1433000000+1657000000+1668000000</f>
        <v>5588000000</v>
      </c>
      <c r="AK74" s="537" t="s">
        <v>1248</v>
      </c>
      <c r="AL74" s="247"/>
      <c r="AM74" s="540">
        <v>44013</v>
      </c>
      <c r="AN74" s="540">
        <v>44196</v>
      </c>
      <c r="AO74" s="537" t="s">
        <v>1249</v>
      </c>
      <c r="AP74" s="537" t="s">
        <v>1309</v>
      </c>
      <c r="AQ74" s="546">
        <v>986</v>
      </c>
      <c r="AR74" s="67"/>
      <c r="AS74" s="67"/>
      <c r="AT74" s="557" t="s">
        <v>1261</v>
      </c>
      <c r="AU74" s="557" t="s">
        <v>1251</v>
      </c>
      <c r="AV74" s="557" t="s">
        <v>1262</v>
      </c>
      <c r="AW74" s="557" t="s">
        <v>1263</v>
      </c>
      <c r="AX74" s="551">
        <v>7685</v>
      </c>
      <c r="AY74" s="543" t="s">
        <v>1264</v>
      </c>
      <c r="AZ74" s="543" t="s">
        <v>1238</v>
      </c>
      <c r="BA74" s="559">
        <v>2142535000</v>
      </c>
      <c r="BB74" s="551" t="s">
        <v>777</v>
      </c>
      <c r="BC74" s="551" t="s">
        <v>777</v>
      </c>
      <c r="BD74" s="551" t="s">
        <v>777</v>
      </c>
      <c r="BE74" s="554" t="s">
        <v>1265</v>
      </c>
    </row>
    <row r="75" spans="1:57" s="167" customFormat="1" ht="200.1" customHeight="1">
      <c r="A75" s="49" t="s">
        <v>1043</v>
      </c>
      <c r="B75" s="81" t="s">
        <v>603</v>
      </c>
      <c r="C75" s="51" t="s">
        <v>468</v>
      </c>
      <c r="D75" s="81" t="s">
        <v>459</v>
      </c>
      <c r="E75" s="81" t="s">
        <v>868</v>
      </c>
      <c r="F75" s="51" t="s">
        <v>767</v>
      </c>
      <c r="G75" s="51" t="s">
        <v>475</v>
      </c>
      <c r="H75" s="51" t="s">
        <v>467</v>
      </c>
      <c r="I75" s="216" t="s">
        <v>1245</v>
      </c>
      <c r="J75" s="216">
        <v>3016304441</v>
      </c>
      <c r="K75" s="212" t="s">
        <v>1246</v>
      </c>
      <c r="L75" s="52">
        <v>42522</v>
      </c>
      <c r="M75" s="52">
        <v>43981</v>
      </c>
      <c r="N75" s="51" t="s">
        <v>490</v>
      </c>
      <c r="O75" s="51" t="s">
        <v>627</v>
      </c>
      <c r="P75" s="54">
        <v>1</v>
      </c>
      <c r="Q75" s="54">
        <v>1</v>
      </c>
      <c r="R75" s="54">
        <v>1</v>
      </c>
      <c r="S75" s="54">
        <v>1</v>
      </c>
      <c r="T75" s="51">
        <v>100</v>
      </c>
      <c r="U75" s="51">
        <v>100</v>
      </c>
      <c r="V75" s="54">
        <v>1</v>
      </c>
      <c r="W75" s="54">
        <v>1</v>
      </c>
      <c r="X75" s="54">
        <v>1</v>
      </c>
      <c r="Y75" s="62">
        <f t="shared" si="4"/>
        <v>1</v>
      </c>
      <c r="Z75" s="56"/>
      <c r="AA75" s="51"/>
      <c r="AB75" s="50" t="s">
        <v>549</v>
      </c>
      <c r="AC75" s="50" t="s">
        <v>550</v>
      </c>
      <c r="AD75" s="81" t="s">
        <v>794</v>
      </c>
      <c r="AE75" s="51">
        <v>1088</v>
      </c>
      <c r="AF75" s="51" t="s">
        <v>556</v>
      </c>
      <c r="AG75" s="81" t="s">
        <v>795</v>
      </c>
      <c r="AH75" s="108">
        <f>50000000+23000000</f>
        <v>73000000</v>
      </c>
      <c r="AI75" s="54">
        <f t="shared" si="5"/>
        <v>1</v>
      </c>
      <c r="AJ75" s="108">
        <f>50000000+23000000</f>
        <v>73000000</v>
      </c>
      <c r="AK75" s="539"/>
      <c r="AL75" s="247"/>
      <c r="AM75" s="542"/>
      <c r="AN75" s="542"/>
      <c r="AO75" s="539"/>
      <c r="AP75" s="539"/>
      <c r="AQ75" s="547"/>
      <c r="AR75" s="54"/>
      <c r="AS75" s="54"/>
      <c r="AT75" s="558"/>
      <c r="AU75" s="558"/>
      <c r="AV75" s="558"/>
      <c r="AW75" s="558"/>
      <c r="AX75" s="553"/>
      <c r="AY75" s="545"/>
      <c r="AZ75" s="545"/>
      <c r="BA75" s="560"/>
      <c r="BB75" s="552"/>
      <c r="BC75" s="552"/>
      <c r="BD75" s="552"/>
      <c r="BE75" s="555"/>
    </row>
    <row r="76" spans="1:57" s="167" customFormat="1" ht="200.1" customHeight="1">
      <c r="A76" s="49" t="s">
        <v>1020</v>
      </c>
      <c r="B76" s="81" t="s">
        <v>603</v>
      </c>
      <c r="C76" s="51" t="s">
        <v>468</v>
      </c>
      <c r="D76" s="81" t="s">
        <v>933</v>
      </c>
      <c r="E76" s="81" t="s">
        <v>934</v>
      </c>
      <c r="F76" s="51" t="s">
        <v>766</v>
      </c>
      <c r="G76" s="51" t="s">
        <v>476</v>
      </c>
      <c r="H76" s="51" t="s">
        <v>467</v>
      </c>
      <c r="I76" s="269" t="s">
        <v>1345</v>
      </c>
      <c r="J76" s="269" t="s">
        <v>1346</v>
      </c>
      <c r="K76" s="271" t="s">
        <v>1347</v>
      </c>
      <c r="L76" s="52">
        <v>42856</v>
      </c>
      <c r="M76" s="52">
        <v>43982</v>
      </c>
      <c r="N76" s="51" t="s">
        <v>935</v>
      </c>
      <c r="O76" s="51" t="s">
        <v>682</v>
      </c>
      <c r="P76" s="51">
        <v>1</v>
      </c>
      <c r="Q76" s="51">
        <v>1</v>
      </c>
      <c r="R76" s="51">
        <v>1</v>
      </c>
      <c r="S76" s="51">
        <v>1</v>
      </c>
      <c r="T76" s="51">
        <v>1</v>
      </c>
      <c r="U76" s="62">
        <f>T76/P76</f>
        <v>1</v>
      </c>
      <c r="V76" s="51">
        <v>1</v>
      </c>
      <c r="W76" s="62">
        <f>V76/P76</f>
        <v>1</v>
      </c>
      <c r="X76" s="51">
        <v>1</v>
      </c>
      <c r="Y76" s="62">
        <f>X76/R76</f>
        <v>1</v>
      </c>
      <c r="Z76" s="56"/>
      <c r="AA76" s="51"/>
      <c r="AB76" s="58" t="s">
        <v>683</v>
      </c>
      <c r="AC76" s="58"/>
      <c r="AD76" s="58"/>
      <c r="AE76" s="51">
        <v>1102</v>
      </c>
      <c r="AF76" s="51" t="s">
        <v>565</v>
      </c>
      <c r="AG76" s="58" t="s">
        <v>566</v>
      </c>
      <c r="AH76" s="122">
        <v>375000000</v>
      </c>
      <c r="AI76" s="51"/>
      <c r="AJ76" s="122">
        <v>542000000</v>
      </c>
      <c r="AK76" s="187" t="s">
        <v>777</v>
      </c>
      <c r="AL76" s="270"/>
      <c r="AM76" s="270" t="s">
        <v>777</v>
      </c>
      <c r="AN76" s="270" t="s">
        <v>777</v>
      </c>
      <c r="AO76" s="270" t="s">
        <v>777</v>
      </c>
      <c r="AP76" s="270" t="s">
        <v>777</v>
      </c>
      <c r="AQ76" s="270" t="s">
        <v>777</v>
      </c>
      <c r="AR76" s="51"/>
      <c r="AS76" s="51"/>
      <c r="AT76" s="270" t="s">
        <v>777</v>
      </c>
      <c r="AU76" s="270" t="s">
        <v>777</v>
      </c>
      <c r="AV76" s="270" t="s">
        <v>777</v>
      </c>
      <c r="AW76" s="270" t="s">
        <v>777</v>
      </c>
      <c r="AX76" s="270" t="s">
        <v>777</v>
      </c>
      <c r="AY76" s="270" t="s">
        <v>777</v>
      </c>
      <c r="AZ76" s="270" t="s">
        <v>777</v>
      </c>
      <c r="BA76" s="270" t="s">
        <v>777</v>
      </c>
      <c r="BB76" s="270" t="s">
        <v>777</v>
      </c>
      <c r="BC76" s="270" t="s">
        <v>777</v>
      </c>
      <c r="BD76" s="270" t="s">
        <v>777</v>
      </c>
      <c r="BE76" s="268" t="s">
        <v>1348</v>
      </c>
    </row>
    <row r="77" spans="1:57" s="167" customFormat="1" ht="200.1" customHeight="1">
      <c r="A77" s="49" t="s">
        <v>999</v>
      </c>
      <c r="B77" s="81" t="s">
        <v>603</v>
      </c>
      <c r="C77" s="51" t="s">
        <v>468</v>
      </c>
      <c r="D77" s="81" t="s">
        <v>459</v>
      </c>
      <c r="E77" s="81" t="s">
        <v>869</v>
      </c>
      <c r="F77" s="51" t="s">
        <v>765</v>
      </c>
      <c r="G77" s="51" t="s">
        <v>462</v>
      </c>
      <c r="H77" s="51" t="s">
        <v>467</v>
      </c>
      <c r="I77" s="269" t="s">
        <v>1395</v>
      </c>
      <c r="J77" s="269" t="s">
        <v>1396</v>
      </c>
      <c r="K77" s="271" t="s">
        <v>1397</v>
      </c>
      <c r="L77" s="77">
        <v>42736</v>
      </c>
      <c r="M77" s="77">
        <v>43982</v>
      </c>
      <c r="N77" s="51" t="s">
        <v>836</v>
      </c>
      <c r="O77" s="51" t="s">
        <v>633</v>
      </c>
      <c r="P77" s="54">
        <v>1</v>
      </c>
      <c r="Q77" s="54">
        <v>1</v>
      </c>
      <c r="R77" s="54">
        <v>1</v>
      </c>
      <c r="S77" s="54">
        <v>1</v>
      </c>
      <c r="T77" s="54">
        <v>1</v>
      </c>
      <c r="U77" s="54">
        <v>1</v>
      </c>
      <c r="V77" s="54">
        <v>1</v>
      </c>
      <c r="W77" s="54">
        <v>1</v>
      </c>
      <c r="X77" s="54">
        <v>1</v>
      </c>
      <c r="Y77" s="62">
        <f>+X77/R77</f>
        <v>1</v>
      </c>
      <c r="Z77" s="56"/>
      <c r="AA77" s="51"/>
      <c r="AB77" s="50" t="s">
        <v>151</v>
      </c>
      <c r="AC77" s="50" t="s">
        <v>518</v>
      </c>
      <c r="AD77" s="50"/>
      <c r="AE77" s="51" t="s">
        <v>897</v>
      </c>
      <c r="AF77" s="51" t="s">
        <v>898</v>
      </c>
      <c r="AG77" s="50" t="s">
        <v>576</v>
      </c>
      <c r="AH77" s="78">
        <f>557000000-166000000</f>
        <v>391000000</v>
      </c>
      <c r="AI77" s="51" t="s">
        <v>467</v>
      </c>
      <c r="AJ77" s="51" t="s">
        <v>467</v>
      </c>
      <c r="AK77" s="269" t="s">
        <v>777</v>
      </c>
      <c r="AL77" s="269"/>
      <c r="AM77" s="163" t="s">
        <v>777</v>
      </c>
      <c r="AN77" s="163" t="s">
        <v>777</v>
      </c>
      <c r="AO77" s="269" t="s">
        <v>777</v>
      </c>
      <c r="AP77" s="269" t="s">
        <v>777</v>
      </c>
      <c r="AQ77" s="269" t="s">
        <v>777</v>
      </c>
      <c r="AR77" s="54"/>
      <c r="AS77" s="54"/>
      <c r="AT77" s="182" t="s">
        <v>777</v>
      </c>
      <c r="AU77" s="182" t="s">
        <v>777</v>
      </c>
      <c r="AV77" s="182" t="s">
        <v>777</v>
      </c>
      <c r="AW77" s="182" t="s">
        <v>777</v>
      </c>
      <c r="AX77" s="182" t="s">
        <v>777</v>
      </c>
      <c r="AY77" s="182" t="s">
        <v>777</v>
      </c>
      <c r="AZ77" s="182" t="s">
        <v>777</v>
      </c>
      <c r="BA77" s="182" t="s">
        <v>777</v>
      </c>
      <c r="BB77" s="182" t="s">
        <v>777</v>
      </c>
      <c r="BC77" s="182" t="s">
        <v>777</v>
      </c>
      <c r="BD77" s="182" t="s">
        <v>777</v>
      </c>
      <c r="BE77" s="59"/>
    </row>
    <row r="78" spans="1:57" s="167" customFormat="1" ht="200.1" customHeight="1">
      <c r="A78" s="49" t="s">
        <v>1017</v>
      </c>
      <c r="B78" s="81" t="s">
        <v>599</v>
      </c>
      <c r="C78" s="51" t="s">
        <v>607</v>
      </c>
      <c r="D78" s="81" t="s">
        <v>454</v>
      </c>
      <c r="E78" s="81" t="s">
        <v>842</v>
      </c>
      <c r="F78" s="51" t="s">
        <v>759</v>
      </c>
      <c r="G78" s="51" t="s">
        <v>474</v>
      </c>
      <c r="H78" s="51" t="s">
        <v>467</v>
      </c>
      <c r="I78" s="159" t="s">
        <v>467</v>
      </c>
      <c r="J78" s="269" t="s">
        <v>1377</v>
      </c>
      <c r="K78" s="269" t="s">
        <v>1377</v>
      </c>
      <c r="L78" s="128">
        <v>42522</v>
      </c>
      <c r="M78" s="128">
        <v>43982</v>
      </c>
      <c r="N78" s="125" t="s">
        <v>732</v>
      </c>
      <c r="O78" s="125" t="s">
        <v>733</v>
      </c>
      <c r="P78" s="127">
        <v>1</v>
      </c>
      <c r="Q78" s="127">
        <v>1</v>
      </c>
      <c r="R78" s="127">
        <v>1</v>
      </c>
      <c r="S78" s="127">
        <v>1</v>
      </c>
      <c r="T78" s="125"/>
      <c r="U78" s="125" t="s">
        <v>1071</v>
      </c>
      <c r="V78" s="125">
        <v>316</v>
      </c>
      <c r="W78" s="125"/>
      <c r="X78" s="125">
        <v>44</v>
      </c>
      <c r="Y78" s="126">
        <v>0.44</v>
      </c>
      <c r="Z78" s="56"/>
      <c r="AA78" s="51"/>
      <c r="AB78" s="50" t="s">
        <v>535</v>
      </c>
      <c r="AC78" s="50" t="s">
        <v>536</v>
      </c>
      <c r="AD78" s="50" t="s">
        <v>537</v>
      </c>
      <c r="AE78" s="51">
        <v>1130</v>
      </c>
      <c r="AF78" s="51" t="s">
        <v>538</v>
      </c>
      <c r="AG78" s="50" t="s">
        <v>541</v>
      </c>
      <c r="AH78" s="51" t="s">
        <v>542</v>
      </c>
      <c r="AI78" s="51"/>
      <c r="AJ78" s="51" t="s">
        <v>951</v>
      </c>
      <c r="AK78" s="269" t="s">
        <v>1377</v>
      </c>
      <c r="AL78" s="269"/>
      <c r="AM78" s="269" t="s">
        <v>1377</v>
      </c>
      <c r="AN78" s="269" t="s">
        <v>1377</v>
      </c>
      <c r="AO78" s="269" t="s">
        <v>1377</v>
      </c>
      <c r="AP78" s="269" t="s">
        <v>1377</v>
      </c>
      <c r="AQ78" s="269" t="s">
        <v>1377</v>
      </c>
      <c r="AR78" s="127"/>
      <c r="AS78" s="127"/>
      <c r="AT78" s="269" t="s">
        <v>1377</v>
      </c>
      <c r="AU78" s="269" t="s">
        <v>1377</v>
      </c>
      <c r="AV78" s="269" t="s">
        <v>1377</v>
      </c>
      <c r="AW78" s="269" t="s">
        <v>1377</v>
      </c>
      <c r="AX78" s="269" t="s">
        <v>1377</v>
      </c>
      <c r="AY78" s="269" t="s">
        <v>1377</v>
      </c>
      <c r="AZ78" s="269" t="s">
        <v>1377</v>
      </c>
      <c r="BA78" s="269" t="s">
        <v>1377</v>
      </c>
      <c r="BB78" s="269" t="s">
        <v>1377</v>
      </c>
      <c r="BC78" s="269" t="s">
        <v>1377</v>
      </c>
      <c r="BD78" s="269" t="s">
        <v>1377</v>
      </c>
      <c r="BE78" s="326" t="s">
        <v>1371</v>
      </c>
    </row>
    <row r="79" spans="1:57" s="167" customFormat="1" ht="200.1" customHeight="1">
      <c r="A79" s="130" t="s">
        <v>1014</v>
      </c>
      <c r="B79" s="137" t="s">
        <v>599</v>
      </c>
      <c r="C79" s="132" t="s">
        <v>607</v>
      </c>
      <c r="D79" s="137" t="s">
        <v>454</v>
      </c>
      <c r="E79" s="354" t="s">
        <v>843</v>
      </c>
      <c r="F79" s="132" t="s">
        <v>759</v>
      </c>
      <c r="G79" s="132" t="s">
        <v>474</v>
      </c>
      <c r="H79" s="132" t="s">
        <v>467</v>
      </c>
      <c r="I79" s="269" t="s">
        <v>1385</v>
      </c>
      <c r="J79" s="269" t="s">
        <v>1386</v>
      </c>
      <c r="K79" s="269" t="s">
        <v>1387</v>
      </c>
      <c r="L79" s="134">
        <v>42522</v>
      </c>
      <c r="M79" s="134">
        <v>43982</v>
      </c>
      <c r="N79" s="279" t="s">
        <v>484</v>
      </c>
      <c r="O79" s="279" t="s">
        <v>485</v>
      </c>
      <c r="P79" s="279" t="s">
        <v>486</v>
      </c>
      <c r="Q79" s="132"/>
      <c r="R79" s="132"/>
      <c r="S79" s="132"/>
      <c r="T79" s="145">
        <v>193</v>
      </c>
      <c r="U79" s="146">
        <v>0.1</v>
      </c>
      <c r="V79" s="147">
        <v>185</v>
      </c>
      <c r="W79" s="148"/>
      <c r="X79" s="148">
        <v>247</v>
      </c>
      <c r="Y79" s="149"/>
      <c r="Z79" s="136"/>
      <c r="AA79" s="132"/>
      <c r="AB79" s="131" t="s">
        <v>535</v>
      </c>
      <c r="AC79" s="131" t="s">
        <v>536</v>
      </c>
      <c r="AD79" s="131" t="s">
        <v>537</v>
      </c>
      <c r="AE79" s="132">
        <v>1078</v>
      </c>
      <c r="AF79" s="132" t="s">
        <v>544</v>
      </c>
      <c r="AG79" s="131" t="s">
        <v>545</v>
      </c>
      <c r="AH79" s="132" t="s">
        <v>546</v>
      </c>
      <c r="AI79" s="132"/>
      <c r="AJ79" s="132" t="s">
        <v>952</v>
      </c>
      <c r="AK79" s="220" t="s">
        <v>467</v>
      </c>
      <c r="AL79" s="334"/>
      <c r="AM79" s="334" t="s">
        <v>467</v>
      </c>
      <c r="AN79" s="334" t="s">
        <v>467</v>
      </c>
      <c r="AO79" s="334" t="s">
        <v>467</v>
      </c>
      <c r="AP79" s="334" t="s">
        <v>467</v>
      </c>
      <c r="AQ79" s="334" t="s">
        <v>467</v>
      </c>
      <c r="AR79" s="326"/>
      <c r="AS79" s="326"/>
      <c r="AT79" s="334" t="s">
        <v>467</v>
      </c>
      <c r="AU79" s="334" t="s">
        <v>467</v>
      </c>
      <c r="AV79" s="334" t="s">
        <v>467</v>
      </c>
      <c r="AW79" s="334" t="s">
        <v>467</v>
      </c>
      <c r="AX79" s="334" t="s">
        <v>467</v>
      </c>
      <c r="AY79" s="334" t="s">
        <v>467</v>
      </c>
      <c r="AZ79" s="334" t="s">
        <v>467</v>
      </c>
      <c r="BA79" s="334" t="s">
        <v>467</v>
      </c>
      <c r="BB79" s="334" t="s">
        <v>467</v>
      </c>
      <c r="BC79" s="334" t="s">
        <v>467</v>
      </c>
      <c r="BD79" s="334" t="s">
        <v>467</v>
      </c>
      <c r="BE79" s="326" t="s">
        <v>1490</v>
      </c>
    </row>
    <row r="80" spans="1:57" s="167" customFormat="1" ht="200.1" customHeight="1">
      <c r="A80" s="49" t="s">
        <v>1011</v>
      </c>
      <c r="B80" s="81" t="s">
        <v>599</v>
      </c>
      <c r="C80" s="51" t="s">
        <v>607</v>
      </c>
      <c r="D80" s="81" t="s">
        <v>454</v>
      </c>
      <c r="E80" s="81" t="s">
        <v>844</v>
      </c>
      <c r="F80" s="51" t="s">
        <v>759</v>
      </c>
      <c r="G80" s="51" t="s">
        <v>472</v>
      </c>
      <c r="H80" s="51" t="s">
        <v>467</v>
      </c>
      <c r="I80" s="236" t="s">
        <v>1183</v>
      </c>
      <c r="J80" s="236" t="s">
        <v>1184</v>
      </c>
      <c r="K80" s="236" t="s">
        <v>1185</v>
      </c>
      <c r="L80" s="52">
        <v>42522</v>
      </c>
      <c r="M80" s="52">
        <v>43981</v>
      </c>
      <c r="N80" s="51" t="s">
        <v>655</v>
      </c>
      <c r="O80" s="51" t="s">
        <v>656</v>
      </c>
      <c r="P80" s="54">
        <v>1</v>
      </c>
      <c r="Q80" s="54">
        <v>1</v>
      </c>
      <c r="R80" s="54">
        <v>1</v>
      </c>
      <c r="S80" s="54">
        <v>1</v>
      </c>
      <c r="T80" s="51" t="s">
        <v>1060</v>
      </c>
      <c r="U80" s="51" t="s">
        <v>1060</v>
      </c>
      <c r="V80" s="51" t="s">
        <v>1060</v>
      </c>
      <c r="W80" s="51" t="s">
        <v>1060</v>
      </c>
      <c r="X80" s="51" t="s">
        <v>1060</v>
      </c>
      <c r="Y80" s="51" t="s">
        <v>1060</v>
      </c>
      <c r="Z80" s="56"/>
      <c r="AA80" s="51"/>
      <c r="AB80" s="50"/>
      <c r="AC80" s="50" t="s">
        <v>529</v>
      </c>
      <c r="AD80" s="50"/>
      <c r="AE80" s="51" t="s">
        <v>530</v>
      </c>
      <c r="AF80" s="51" t="s">
        <v>531</v>
      </c>
      <c r="AG80" s="50" t="s">
        <v>654</v>
      </c>
      <c r="AH80" s="51">
        <v>744</v>
      </c>
      <c r="AI80" s="51"/>
      <c r="AJ80" s="51"/>
      <c r="AK80" s="216" t="s">
        <v>1176</v>
      </c>
      <c r="AL80" s="51"/>
      <c r="AM80" s="229">
        <v>43983</v>
      </c>
      <c r="AN80" s="229">
        <v>44196</v>
      </c>
      <c r="AO80" s="177" t="s">
        <v>1298</v>
      </c>
      <c r="AP80" s="177" t="s">
        <v>1297</v>
      </c>
      <c r="AQ80" s="177">
        <v>1</v>
      </c>
      <c r="AR80" s="54"/>
      <c r="AS80" s="54"/>
      <c r="AT80" s="216" t="s">
        <v>1186</v>
      </c>
      <c r="AU80" s="216" t="s">
        <v>1187</v>
      </c>
      <c r="AV80" s="216" t="s">
        <v>1188</v>
      </c>
      <c r="AW80" s="216" t="s">
        <v>1189</v>
      </c>
      <c r="AX80" s="182">
        <v>7874</v>
      </c>
      <c r="AY80" s="216" t="s">
        <v>1190</v>
      </c>
      <c r="AZ80" s="216" t="s">
        <v>1191</v>
      </c>
      <c r="BA80" s="237">
        <v>113071056</v>
      </c>
      <c r="BB80" s="182" t="s">
        <v>888</v>
      </c>
      <c r="BC80" s="182" t="s">
        <v>888</v>
      </c>
      <c r="BD80" s="182" t="s">
        <v>888</v>
      </c>
      <c r="BE80" s="51" t="s">
        <v>1192</v>
      </c>
    </row>
    <row r="81" spans="1:57" s="167" customFormat="1" ht="200.1" customHeight="1">
      <c r="A81" s="49" t="s">
        <v>1012</v>
      </c>
      <c r="B81" s="81" t="s">
        <v>599</v>
      </c>
      <c r="C81" s="51" t="s">
        <v>607</v>
      </c>
      <c r="D81" s="81" t="s">
        <v>454</v>
      </c>
      <c r="E81" s="81" t="s">
        <v>658</v>
      </c>
      <c r="F81" s="51" t="s">
        <v>759</v>
      </c>
      <c r="G81" s="51" t="s">
        <v>472</v>
      </c>
      <c r="H81" s="51" t="s">
        <v>467</v>
      </c>
      <c r="I81" s="216" t="s">
        <v>1193</v>
      </c>
      <c r="J81" s="216">
        <v>3002105401</v>
      </c>
      <c r="K81" s="216" t="s">
        <v>1194</v>
      </c>
      <c r="L81" s="52">
        <v>42522</v>
      </c>
      <c r="M81" s="52">
        <v>43981</v>
      </c>
      <c r="N81" s="51" t="s">
        <v>659</v>
      </c>
      <c r="O81" s="51" t="s">
        <v>660</v>
      </c>
      <c r="P81" s="54">
        <v>1</v>
      </c>
      <c r="Q81" s="54">
        <v>1</v>
      </c>
      <c r="R81" s="54">
        <v>1</v>
      </c>
      <c r="S81" s="54">
        <v>1</v>
      </c>
      <c r="T81" s="51"/>
      <c r="U81" s="51"/>
      <c r="V81" s="51">
        <v>1.946</v>
      </c>
      <c r="W81" s="54">
        <v>1</v>
      </c>
      <c r="X81" s="51" t="s">
        <v>1060</v>
      </c>
      <c r="Y81" s="51" t="s">
        <v>1060</v>
      </c>
      <c r="Z81" s="56"/>
      <c r="AA81" s="51"/>
      <c r="AB81" s="50"/>
      <c r="AC81" s="50" t="s">
        <v>529</v>
      </c>
      <c r="AD81" s="50"/>
      <c r="AE81" s="51" t="s">
        <v>530</v>
      </c>
      <c r="AF81" s="51" t="s">
        <v>531</v>
      </c>
      <c r="AG81" s="50" t="s">
        <v>657</v>
      </c>
      <c r="AH81" s="51">
        <v>287</v>
      </c>
      <c r="AI81" s="51"/>
      <c r="AJ81" s="51"/>
      <c r="AK81" s="216" t="s">
        <v>658</v>
      </c>
      <c r="AL81" s="51"/>
      <c r="AM81" s="229">
        <v>43983</v>
      </c>
      <c r="AN81" s="229">
        <v>44186</v>
      </c>
      <c r="AO81" s="177" t="s">
        <v>659</v>
      </c>
      <c r="AP81" s="177" t="s">
        <v>1351</v>
      </c>
      <c r="AQ81" s="177">
        <v>1</v>
      </c>
      <c r="AS81" s="51"/>
      <c r="AT81" s="216" t="s">
        <v>1186</v>
      </c>
      <c r="AU81" s="216" t="s">
        <v>1198</v>
      </c>
      <c r="AV81" s="216" t="s">
        <v>1199</v>
      </c>
      <c r="AW81" s="216" t="s">
        <v>1200</v>
      </c>
      <c r="AX81" s="182">
        <v>7842</v>
      </c>
      <c r="AY81" s="216" t="s">
        <v>1201</v>
      </c>
      <c r="AZ81" s="216" t="s">
        <v>1202</v>
      </c>
      <c r="BA81" s="237">
        <v>100000000</v>
      </c>
      <c r="BB81" s="182" t="s">
        <v>888</v>
      </c>
      <c r="BC81" s="182" t="s">
        <v>888</v>
      </c>
      <c r="BD81" s="182" t="s">
        <v>888</v>
      </c>
      <c r="BE81" s="51" t="s">
        <v>1192</v>
      </c>
    </row>
    <row r="82" spans="1:57" s="167" customFormat="1" ht="200.1" customHeight="1">
      <c r="A82" s="49" t="s">
        <v>1013</v>
      </c>
      <c r="B82" s="81" t="s">
        <v>599</v>
      </c>
      <c r="C82" s="51" t="s">
        <v>607</v>
      </c>
      <c r="D82" s="81" t="s">
        <v>454</v>
      </c>
      <c r="E82" s="81" t="s">
        <v>845</v>
      </c>
      <c r="F82" s="51" t="s">
        <v>759</v>
      </c>
      <c r="G82" s="51" t="s">
        <v>472</v>
      </c>
      <c r="H82" s="51" t="s">
        <v>467</v>
      </c>
      <c r="I82" s="216" t="s">
        <v>1195</v>
      </c>
      <c r="J82" s="216" t="s">
        <v>1196</v>
      </c>
      <c r="K82" s="216" t="s">
        <v>1197</v>
      </c>
      <c r="L82" s="52">
        <v>42522</v>
      </c>
      <c r="M82" s="52">
        <v>43981</v>
      </c>
      <c r="N82" s="51" t="s">
        <v>662</v>
      </c>
      <c r="O82" s="51" t="s">
        <v>663</v>
      </c>
      <c r="P82" s="54">
        <v>1</v>
      </c>
      <c r="Q82" s="54">
        <v>1</v>
      </c>
      <c r="R82" s="54">
        <v>1</v>
      </c>
      <c r="S82" s="54">
        <v>1</v>
      </c>
      <c r="T82" s="51" t="s">
        <v>1060</v>
      </c>
      <c r="U82" s="51" t="s">
        <v>1060</v>
      </c>
      <c r="V82" s="51">
        <v>5.0640000000000001</v>
      </c>
      <c r="W82" s="54">
        <v>1</v>
      </c>
      <c r="X82" s="51">
        <v>544</v>
      </c>
      <c r="Y82" s="54">
        <v>1</v>
      </c>
      <c r="Z82" s="56"/>
      <c r="AA82" s="51"/>
      <c r="AB82" s="50" t="s">
        <v>535</v>
      </c>
      <c r="AC82" s="50" t="s">
        <v>536</v>
      </c>
      <c r="AD82" s="50"/>
      <c r="AE82" s="51">
        <v>1023</v>
      </c>
      <c r="AF82" s="51" t="s">
        <v>543</v>
      </c>
      <c r="AG82" s="50" t="s">
        <v>661</v>
      </c>
      <c r="AH82" s="51">
        <v>67</v>
      </c>
      <c r="AI82" s="51"/>
      <c r="AJ82" s="51"/>
      <c r="AK82" s="159" t="s">
        <v>777</v>
      </c>
      <c r="AL82" s="51"/>
      <c r="AM82" s="216" t="s">
        <v>777</v>
      </c>
      <c r="AN82" s="216" t="s">
        <v>777</v>
      </c>
      <c r="AO82" s="216" t="s">
        <v>777</v>
      </c>
      <c r="AP82" s="216" t="s">
        <v>777</v>
      </c>
      <c r="AQ82" s="216" t="s">
        <v>777</v>
      </c>
      <c r="AR82" s="54" t="s">
        <v>777</v>
      </c>
      <c r="AS82" s="54" t="s">
        <v>777</v>
      </c>
      <c r="AT82" s="182" t="s">
        <v>777</v>
      </c>
      <c r="AU82" s="182" t="s">
        <v>777</v>
      </c>
      <c r="AV82" s="182" t="s">
        <v>777</v>
      </c>
      <c r="AW82" s="182" t="s">
        <v>777</v>
      </c>
      <c r="AX82" s="182" t="s">
        <v>777</v>
      </c>
      <c r="AY82" s="182" t="s">
        <v>777</v>
      </c>
      <c r="AZ82" s="182" t="s">
        <v>777</v>
      </c>
      <c r="BA82" s="182" t="s">
        <v>777</v>
      </c>
      <c r="BB82" s="182" t="s">
        <v>777</v>
      </c>
      <c r="BC82" s="182" t="s">
        <v>777</v>
      </c>
      <c r="BD82" s="182" t="s">
        <v>777</v>
      </c>
      <c r="BE82" s="51" t="s">
        <v>1179</v>
      </c>
    </row>
    <row r="83" spans="1:57" s="167" customFormat="1" ht="199.5" customHeight="1">
      <c r="A83" s="130" t="s">
        <v>1036</v>
      </c>
      <c r="B83" s="137" t="s">
        <v>599</v>
      </c>
      <c r="C83" s="132" t="s">
        <v>607</v>
      </c>
      <c r="D83" s="137" t="s">
        <v>454</v>
      </c>
      <c r="E83" s="81" t="s">
        <v>846</v>
      </c>
      <c r="F83" s="132" t="s">
        <v>759</v>
      </c>
      <c r="G83" s="132" t="s">
        <v>474</v>
      </c>
      <c r="H83" s="132" t="s">
        <v>467</v>
      </c>
      <c r="I83" s="269" t="s">
        <v>1385</v>
      </c>
      <c r="J83" s="269" t="s">
        <v>1386</v>
      </c>
      <c r="K83" s="269" t="s">
        <v>1387</v>
      </c>
      <c r="L83" s="134">
        <v>42522</v>
      </c>
      <c r="M83" s="134">
        <v>43982</v>
      </c>
      <c r="N83" s="132" t="s">
        <v>1372</v>
      </c>
      <c r="O83" s="132" t="s">
        <v>487</v>
      </c>
      <c r="P83" s="132" t="s">
        <v>488</v>
      </c>
      <c r="Q83" s="132"/>
      <c r="R83" s="132"/>
      <c r="S83" s="132"/>
      <c r="T83" s="145">
        <v>962</v>
      </c>
      <c r="U83" s="148" t="s">
        <v>1072</v>
      </c>
      <c r="V83" s="147">
        <v>618</v>
      </c>
      <c r="W83" s="148"/>
      <c r="X83" s="148">
        <v>77</v>
      </c>
      <c r="Y83" s="148"/>
      <c r="Z83" s="136"/>
      <c r="AA83" s="132"/>
      <c r="AB83" s="131" t="s">
        <v>535</v>
      </c>
      <c r="AC83" s="131" t="s">
        <v>536</v>
      </c>
      <c r="AD83" s="131" t="s">
        <v>537</v>
      </c>
      <c r="AE83" s="132">
        <v>1078</v>
      </c>
      <c r="AF83" s="132" t="s">
        <v>544</v>
      </c>
      <c r="AG83" s="131" t="s">
        <v>547</v>
      </c>
      <c r="AH83" s="132" t="s">
        <v>548</v>
      </c>
      <c r="AI83" s="132"/>
      <c r="AJ83" s="132" t="s">
        <v>953</v>
      </c>
      <c r="AK83" s="334" t="s">
        <v>1374</v>
      </c>
      <c r="AL83" s="334"/>
      <c r="AM83" s="164">
        <v>44013</v>
      </c>
      <c r="AN83" s="164">
        <v>44196</v>
      </c>
      <c r="AO83" s="207" t="s">
        <v>1391</v>
      </c>
      <c r="AP83" s="207" t="s">
        <v>1392</v>
      </c>
      <c r="AQ83" s="334" t="s">
        <v>1393</v>
      </c>
      <c r="AR83" s="326"/>
      <c r="AS83" s="326"/>
      <c r="AT83" s="334" t="s">
        <v>1388</v>
      </c>
      <c r="AU83" s="182"/>
      <c r="AV83" s="334" t="s">
        <v>1389</v>
      </c>
      <c r="AW83" s="334"/>
      <c r="AX83" s="182">
        <v>7773</v>
      </c>
      <c r="AY83" s="334" t="s">
        <v>1390</v>
      </c>
      <c r="AZ83" s="334" t="s">
        <v>1493</v>
      </c>
      <c r="BA83" s="355">
        <v>235</v>
      </c>
      <c r="BB83" s="182"/>
      <c r="BC83" s="182"/>
      <c r="BD83" s="182"/>
      <c r="BE83" s="326"/>
    </row>
    <row r="84" spans="1:57" s="167" customFormat="1" ht="200.1" customHeight="1">
      <c r="A84" s="130" t="s">
        <v>1035</v>
      </c>
      <c r="B84" s="137" t="s">
        <v>599</v>
      </c>
      <c r="C84" s="132" t="s">
        <v>607</v>
      </c>
      <c r="D84" s="137" t="s">
        <v>454</v>
      </c>
      <c r="E84" s="81" t="s">
        <v>847</v>
      </c>
      <c r="F84" s="132" t="s">
        <v>759</v>
      </c>
      <c r="G84" s="132" t="s">
        <v>474</v>
      </c>
      <c r="H84" s="132" t="s">
        <v>467</v>
      </c>
      <c r="I84" s="269" t="s">
        <v>1385</v>
      </c>
      <c r="J84" s="269" t="s">
        <v>1386</v>
      </c>
      <c r="K84" s="269" t="s">
        <v>1387</v>
      </c>
      <c r="L84" s="134">
        <v>42522</v>
      </c>
      <c r="M84" s="134">
        <v>43982</v>
      </c>
      <c r="N84" s="279" t="s">
        <v>484</v>
      </c>
      <c r="O84" s="279" t="s">
        <v>485</v>
      </c>
      <c r="P84" s="279" t="s">
        <v>578</v>
      </c>
      <c r="Q84" s="132"/>
      <c r="R84" s="132"/>
      <c r="S84" s="132"/>
      <c r="T84" s="148"/>
      <c r="U84" s="149">
        <v>0.1</v>
      </c>
      <c r="V84" s="148">
        <v>759</v>
      </c>
      <c r="W84" s="148"/>
      <c r="X84" s="148">
        <v>671</v>
      </c>
      <c r="Y84" s="148"/>
      <c r="Z84" s="136"/>
      <c r="AA84" s="132"/>
      <c r="AB84" s="131" t="s">
        <v>535</v>
      </c>
      <c r="AC84" s="131" t="s">
        <v>536</v>
      </c>
      <c r="AD84" s="131" t="s">
        <v>537</v>
      </c>
      <c r="AE84" s="132">
        <v>1130</v>
      </c>
      <c r="AF84" s="132" t="s">
        <v>538</v>
      </c>
      <c r="AG84" s="131" t="s">
        <v>539</v>
      </c>
      <c r="AH84" s="132" t="s">
        <v>540</v>
      </c>
      <c r="AI84" s="132"/>
      <c r="AJ84" s="132" t="s">
        <v>954</v>
      </c>
      <c r="AK84" s="288" t="s">
        <v>1491</v>
      </c>
      <c r="AL84" s="334"/>
      <c r="AM84" s="164">
        <v>44013</v>
      </c>
      <c r="AN84" s="164">
        <v>44196</v>
      </c>
      <c r="AO84" s="288" t="s">
        <v>484</v>
      </c>
      <c r="AP84" s="288" t="s">
        <v>485</v>
      </c>
      <c r="AQ84" s="334" t="s">
        <v>1394</v>
      </c>
      <c r="AR84" s="326"/>
      <c r="AS84" s="326"/>
      <c r="AT84" s="334" t="s">
        <v>1388</v>
      </c>
      <c r="AU84" s="182"/>
      <c r="AV84" s="334" t="s">
        <v>1389</v>
      </c>
      <c r="AW84" s="182"/>
      <c r="AX84" s="182">
        <v>7773</v>
      </c>
      <c r="AY84" s="334" t="s">
        <v>1390</v>
      </c>
      <c r="AZ84" s="334" t="s">
        <v>1494</v>
      </c>
      <c r="BA84" s="356">
        <v>140</v>
      </c>
      <c r="BB84" s="182"/>
      <c r="BC84" s="182"/>
      <c r="BD84" s="182"/>
      <c r="BE84" s="326"/>
    </row>
    <row r="85" spans="1:57" s="167" customFormat="1" ht="200.1" customHeight="1">
      <c r="A85" s="51" t="s">
        <v>1000</v>
      </c>
      <c r="B85" s="158" t="s">
        <v>772</v>
      </c>
      <c r="C85" s="158" t="s">
        <v>458</v>
      </c>
      <c r="D85" s="158" t="s">
        <v>729</v>
      </c>
      <c r="E85" s="158" t="s">
        <v>596</v>
      </c>
      <c r="F85" s="85" t="s">
        <v>832</v>
      </c>
      <c r="G85" s="85" t="s">
        <v>577</v>
      </c>
      <c r="H85" s="85" t="s">
        <v>467</v>
      </c>
      <c r="I85" s="273" t="s">
        <v>1352</v>
      </c>
      <c r="J85" s="273" t="s">
        <v>1353</v>
      </c>
      <c r="K85" s="274" t="s">
        <v>1354</v>
      </c>
      <c r="L85" s="84" t="s">
        <v>955</v>
      </c>
      <c r="M85" s="84" t="s">
        <v>775</v>
      </c>
      <c r="N85" s="110" t="s">
        <v>833</v>
      </c>
      <c r="O85" s="85" t="s">
        <v>838</v>
      </c>
      <c r="P85" s="88">
        <v>2460</v>
      </c>
      <c r="Q85" s="88">
        <v>2640</v>
      </c>
      <c r="R85" s="88">
        <v>2640</v>
      </c>
      <c r="S85" s="111">
        <v>660</v>
      </c>
      <c r="T85" s="88">
        <v>6976</v>
      </c>
      <c r="U85" s="89">
        <f>+T85/P85</f>
        <v>2.8357723577235774</v>
      </c>
      <c r="V85" s="90">
        <v>2541</v>
      </c>
      <c r="W85" s="91">
        <f>V85/Q85</f>
        <v>0.96250000000000002</v>
      </c>
      <c r="X85" s="92">
        <v>1320</v>
      </c>
      <c r="Y85" s="93">
        <f>X85/R85</f>
        <v>0.5</v>
      </c>
      <c r="Z85" s="56"/>
      <c r="AA85" s="94"/>
      <c r="AB85" s="84" t="s">
        <v>584</v>
      </c>
      <c r="AC85" s="84" t="s">
        <v>585</v>
      </c>
      <c r="AD85" s="84" t="s">
        <v>776</v>
      </c>
      <c r="AE85" s="85">
        <v>1156</v>
      </c>
      <c r="AF85" s="84" t="s">
        <v>586</v>
      </c>
      <c r="AG85" s="84" t="s">
        <v>587</v>
      </c>
      <c r="AH85" s="95" t="s">
        <v>956</v>
      </c>
      <c r="AI85" s="96" t="s">
        <v>888</v>
      </c>
      <c r="AJ85" s="97" t="s">
        <v>889</v>
      </c>
      <c r="AK85" s="185" t="s">
        <v>596</v>
      </c>
      <c r="AL85" s="185"/>
      <c r="AM85" s="163">
        <v>44013</v>
      </c>
      <c r="AN85" s="163">
        <v>45443</v>
      </c>
      <c r="AO85" s="160" t="s">
        <v>833</v>
      </c>
      <c r="AP85" s="160" t="s">
        <v>833</v>
      </c>
      <c r="AQ85" s="275">
        <v>100</v>
      </c>
      <c r="AR85" s="111"/>
      <c r="AS85" s="111"/>
      <c r="AT85" s="214" t="s">
        <v>1356</v>
      </c>
      <c r="AU85" s="214" t="s">
        <v>1357</v>
      </c>
      <c r="AV85" s="214" t="s">
        <v>1358</v>
      </c>
      <c r="AW85" s="214" t="s">
        <v>1359</v>
      </c>
      <c r="AX85" s="182">
        <v>7871</v>
      </c>
      <c r="AY85" s="214" t="s">
        <v>1360</v>
      </c>
      <c r="AZ85" s="214" t="s">
        <v>1365</v>
      </c>
      <c r="BA85" s="214" t="s">
        <v>1366</v>
      </c>
      <c r="BB85" s="214" t="s">
        <v>1363</v>
      </c>
      <c r="BC85" s="214" t="s">
        <v>1363</v>
      </c>
      <c r="BD85" s="214" t="s">
        <v>1364</v>
      </c>
      <c r="BE85" s="60"/>
    </row>
    <row r="86" spans="1:57" s="167" customFormat="1" ht="200.1" customHeight="1">
      <c r="A86" s="51" t="s">
        <v>1001</v>
      </c>
      <c r="B86" s="158" t="s">
        <v>772</v>
      </c>
      <c r="C86" s="158" t="s">
        <v>458</v>
      </c>
      <c r="D86" s="158" t="s">
        <v>729</v>
      </c>
      <c r="E86" s="158" t="s">
        <v>730</v>
      </c>
      <c r="F86" s="85" t="s">
        <v>832</v>
      </c>
      <c r="G86" s="85" t="s">
        <v>577</v>
      </c>
      <c r="H86" s="85" t="s">
        <v>467</v>
      </c>
      <c r="I86" s="273" t="s">
        <v>1352</v>
      </c>
      <c r="J86" s="273" t="s">
        <v>1353</v>
      </c>
      <c r="K86" s="274" t="s">
        <v>1354</v>
      </c>
      <c r="L86" s="84" t="s">
        <v>955</v>
      </c>
      <c r="M86" s="84" t="s">
        <v>775</v>
      </c>
      <c r="N86" s="110" t="s">
        <v>614</v>
      </c>
      <c r="O86" s="85" t="s">
        <v>615</v>
      </c>
      <c r="P86" s="111">
        <v>4</v>
      </c>
      <c r="Q86" s="111">
        <v>4</v>
      </c>
      <c r="R86" s="111">
        <v>4</v>
      </c>
      <c r="S86" s="111">
        <v>2</v>
      </c>
      <c r="T86" s="111">
        <v>3</v>
      </c>
      <c r="U86" s="112">
        <f>+T86/P86</f>
        <v>0.75</v>
      </c>
      <c r="V86" s="90">
        <v>5</v>
      </c>
      <c r="W86" s="91">
        <f>V86/Q86</f>
        <v>1.25</v>
      </c>
      <c r="X86" s="92">
        <v>3</v>
      </c>
      <c r="Y86" s="93">
        <f>X86/R86</f>
        <v>0.75</v>
      </c>
      <c r="Z86" s="56"/>
      <c r="AA86" s="94"/>
      <c r="AB86" s="84" t="s">
        <v>584</v>
      </c>
      <c r="AC86" s="84" t="s">
        <v>585</v>
      </c>
      <c r="AD86" s="84" t="s">
        <v>776</v>
      </c>
      <c r="AE86" s="85">
        <v>1156</v>
      </c>
      <c r="AF86" s="84" t="s">
        <v>586</v>
      </c>
      <c r="AG86" s="84" t="s">
        <v>587</v>
      </c>
      <c r="AH86" s="95" t="s">
        <v>956</v>
      </c>
      <c r="AI86" s="96" t="s">
        <v>888</v>
      </c>
      <c r="AJ86" s="97" t="s">
        <v>889</v>
      </c>
      <c r="AK86" s="185" t="s">
        <v>730</v>
      </c>
      <c r="AL86" s="185"/>
      <c r="AM86" s="163">
        <v>44013</v>
      </c>
      <c r="AN86" s="163">
        <v>45443</v>
      </c>
      <c r="AO86" s="160" t="s">
        <v>614</v>
      </c>
      <c r="AP86" s="160" t="s">
        <v>614</v>
      </c>
      <c r="AQ86" s="275">
        <v>1</v>
      </c>
      <c r="AR86" s="111"/>
      <c r="AS86" s="111"/>
      <c r="AT86" s="214" t="s">
        <v>1356</v>
      </c>
      <c r="AU86" s="214" t="s">
        <v>1357</v>
      </c>
      <c r="AV86" s="214" t="s">
        <v>1358</v>
      </c>
      <c r="AW86" s="214" t="s">
        <v>1359</v>
      </c>
      <c r="AX86" s="182">
        <v>7871</v>
      </c>
      <c r="AY86" s="214" t="s">
        <v>1360</v>
      </c>
      <c r="AZ86" s="214" t="s">
        <v>1365</v>
      </c>
      <c r="BA86" s="214" t="s">
        <v>1366</v>
      </c>
      <c r="BB86" s="214" t="s">
        <v>1363</v>
      </c>
      <c r="BC86" s="214" t="s">
        <v>1363</v>
      </c>
      <c r="BD86" s="214" t="s">
        <v>1364</v>
      </c>
      <c r="BE86" s="60"/>
    </row>
    <row r="87" spans="1:57" s="167" customFormat="1" ht="200.1" customHeight="1">
      <c r="A87" s="49" t="s">
        <v>1029</v>
      </c>
      <c r="B87" s="81" t="s">
        <v>599</v>
      </c>
      <c r="C87" s="51" t="s">
        <v>458</v>
      </c>
      <c r="D87" s="81" t="s">
        <v>454</v>
      </c>
      <c r="E87" s="81" t="s">
        <v>848</v>
      </c>
      <c r="F87" s="51" t="s">
        <v>760</v>
      </c>
      <c r="G87" s="51" t="s">
        <v>455</v>
      </c>
      <c r="H87" s="51" t="s">
        <v>467</v>
      </c>
      <c r="I87" s="159" t="s">
        <v>1118</v>
      </c>
      <c r="J87" s="216">
        <v>3208238377</v>
      </c>
      <c r="K87" s="212" t="s">
        <v>1119</v>
      </c>
      <c r="L87" s="52">
        <v>42522</v>
      </c>
      <c r="M87" s="215">
        <v>43982</v>
      </c>
      <c r="N87" s="51" t="s">
        <v>734</v>
      </c>
      <c r="O87" s="51" t="s">
        <v>735</v>
      </c>
      <c r="P87" s="54">
        <v>1</v>
      </c>
      <c r="Q87" s="54">
        <v>1</v>
      </c>
      <c r="R87" s="54">
        <v>1</v>
      </c>
      <c r="S87" s="54">
        <v>1</v>
      </c>
      <c r="T87" s="51">
        <v>698</v>
      </c>
      <c r="U87" s="54">
        <v>1</v>
      </c>
      <c r="V87" s="54">
        <v>1</v>
      </c>
      <c r="W87" s="54">
        <v>1</v>
      </c>
      <c r="X87" s="62">
        <f>2606/2606*1</f>
        <v>1</v>
      </c>
      <c r="Y87" s="54">
        <f>X87/R87</f>
        <v>1</v>
      </c>
      <c r="Z87" s="56"/>
      <c r="AA87" s="51"/>
      <c r="AB87" s="50"/>
      <c r="AC87" s="50" t="s">
        <v>491</v>
      </c>
      <c r="AD87" s="50"/>
      <c r="AE87" s="51">
        <v>1108</v>
      </c>
      <c r="AF87" s="51" t="s">
        <v>493</v>
      </c>
      <c r="AG87" s="50" t="s">
        <v>947</v>
      </c>
      <c r="AH87" s="95">
        <v>7560978391</v>
      </c>
      <c r="AI87" s="54" t="s">
        <v>888</v>
      </c>
      <c r="AJ87" s="54" t="s">
        <v>888</v>
      </c>
      <c r="AK87" s="177" t="s">
        <v>777</v>
      </c>
      <c r="AL87" s="336"/>
      <c r="AM87" s="336" t="s">
        <v>777</v>
      </c>
      <c r="AN87" s="336" t="s">
        <v>777</v>
      </c>
      <c r="AO87" s="336" t="s">
        <v>777</v>
      </c>
      <c r="AP87" s="336" t="s">
        <v>777</v>
      </c>
      <c r="AQ87" s="336" t="s">
        <v>777</v>
      </c>
      <c r="AR87" s="54"/>
      <c r="AS87" s="54"/>
      <c r="AT87" s="336" t="s">
        <v>777</v>
      </c>
      <c r="AU87" s="336" t="s">
        <v>777</v>
      </c>
      <c r="AV87" s="336" t="s">
        <v>777</v>
      </c>
      <c r="AW87" s="336" t="s">
        <v>777</v>
      </c>
      <c r="AX87" s="336" t="s">
        <v>777</v>
      </c>
      <c r="AY87" s="336" t="s">
        <v>777</v>
      </c>
      <c r="AZ87" s="336" t="s">
        <v>777</v>
      </c>
      <c r="BA87" s="336" t="s">
        <v>777</v>
      </c>
      <c r="BB87" s="336" t="s">
        <v>777</v>
      </c>
      <c r="BC87" s="336" t="s">
        <v>777</v>
      </c>
      <c r="BD87" s="336" t="s">
        <v>777</v>
      </c>
      <c r="BE87" s="59"/>
    </row>
    <row r="88" spans="1:57" s="167" customFormat="1" ht="92.25" customHeight="1">
      <c r="A88" s="49" t="s">
        <v>1015</v>
      </c>
      <c r="B88" s="81" t="s">
        <v>599</v>
      </c>
      <c r="C88" s="51" t="s">
        <v>610</v>
      </c>
      <c r="D88" s="81" t="s">
        <v>454</v>
      </c>
      <c r="E88" s="81" t="s">
        <v>849</v>
      </c>
      <c r="F88" s="51" t="s">
        <v>759</v>
      </c>
      <c r="G88" s="51" t="s">
        <v>472</v>
      </c>
      <c r="H88" s="51" t="s">
        <v>467</v>
      </c>
      <c r="I88" s="216" t="s">
        <v>1195</v>
      </c>
      <c r="J88" s="216" t="s">
        <v>1196</v>
      </c>
      <c r="K88" s="216" t="s">
        <v>1197</v>
      </c>
      <c r="L88" s="52">
        <v>42522</v>
      </c>
      <c r="M88" s="52">
        <v>43981</v>
      </c>
      <c r="N88" s="51" t="s">
        <v>665</v>
      </c>
      <c r="O88" s="51" t="s">
        <v>666</v>
      </c>
      <c r="P88" s="54">
        <v>1</v>
      </c>
      <c r="Q88" s="54">
        <v>1</v>
      </c>
      <c r="R88" s="54">
        <v>1</v>
      </c>
      <c r="S88" s="54">
        <v>1</v>
      </c>
      <c r="T88" s="51">
        <v>791</v>
      </c>
      <c r="U88" s="54">
        <v>1</v>
      </c>
      <c r="V88" s="51">
        <v>72</v>
      </c>
      <c r="W88" s="54">
        <v>1</v>
      </c>
      <c r="X88" s="51" t="s">
        <v>1060</v>
      </c>
      <c r="Y88" s="51" t="s">
        <v>1060</v>
      </c>
      <c r="Z88" s="56"/>
      <c r="AA88" s="51"/>
      <c r="AB88" s="50" t="s">
        <v>535</v>
      </c>
      <c r="AC88" s="50" t="s">
        <v>536</v>
      </c>
      <c r="AD88" s="50"/>
      <c r="AE88" s="51">
        <v>1023</v>
      </c>
      <c r="AF88" s="51" t="s">
        <v>543</v>
      </c>
      <c r="AG88" s="50" t="s">
        <v>664</v>
      </c>
      <c r="AH88" s="51">
        <v>5</v>
      </c>
      <c r="AI88" s="51"/>
      <c r="AJ88" s="51"/>
      <c r="AK88" s="207" t="s">
        <v>1178</v>
      </c>
      <c r="AL88" s="51"/>
      <c r="AM88" s="229">
        <v>43983</v>
      </c>
      <c r="AN88" s="229">
        <v>44196</v>
      </c>
      <c r="AO88" s="177" t="s">
        <v>1299</v>
      </c>
      <c r="AP88" s="177" t="s">
        <v>1300</v>
      </c>
      <c r="AQ88" s="177">
        <v>1</v>
      </c>
      <c r="AR88" s="54"/>
      <c r="AS88" s="54"/>
      <c r="AT88" s="216" t="s">
        <v>1186</v>
      </c>
      <c r="AU88" s="216" t="s">
        <v>1187</v>
      </c>
      <c r="AV88" s="216" t="s">
        <v>1188</v>
      </c>
      <c r="AW88" s="216" t="s">
        <v>1203</v>
      </c>
      <c r="AX88" s="182">
        <v>7863</v>
      </c>
      <c r="AY88" s="216" t="s">
        <v>1204</v>
      </c>
      <c r="AZ88" s="216" t="s">
        <v>1203</v>
      </c>
      <c r="BA88" s="237">
        <v>334000000</v>
      </c>
      <c r="BB88" s="182" t="s">
        <v>888</v>
      </c>
      <c r="BC88" s="182" t="s">
        <v>888</v>
      </c>
      <c r="BD88" s="182" t="s">
        <v>888</v>
      </c>
      <c r="BE88" s="51" t="s">
        <v>1192</v>
      </c>
    </row>
    <row r="89" spans="1:57" s="167" customFormat="1" ht="200.1" customHeight="1">
      <c r="A89" s="49" t="s">
        <v>1016</v>
      </c>
      <c r="B89" s="81" t="s">
        <v>599</v>
      </c>
      <c r="C89" s="51" t="s">
        <v>610</v>
      </c>
      <c r="D89" s="81" t="s">
        <v>454</v>
      </c>
      <c r="E89" s="81" t="s">
        <v>850</v>
      </c>
      <c r="F89" s="51" t="s">
        <v>759</v>
      </c>
      <c r="G89" s="51" t="s">
        <v>472</v>
      </c>
      <c r="H89" s="51" t="s">
        <v>467</v>
      </c>
      <c r="I89" s="216" t="s">
        <v>1195</v>
      </c>
      <c r="J89" s="216" t="s">
        <v>1196</v>
      </c>
      <c r="K89" s="216" t="s">
        <v>1197</v>
      </c>
      <c r="L89" s="52">
        <v>42522</v>
      </c>
      <c r="M89" s="52">
        <v>43981</v>
      </c>
      <c r="N89" s="51" t="s">
        <v>668</v>
      </c>
      <c r="O89" s="51" t="s">
        <v>669</v>
      </c>
      <c r="P89" s="54">
        <v>1</v>
      </c>
      <c r="Q89" s="54">
        <v>1</v>
      </c>
      <c r="R89" s="54">
        <v>1</v>
      </c>
      <c r="S89" s="54">
        <v>1</v>
      </c>
      <c r="T89" s="51">
        <v>695</v>
      </c>
      <c r="U89" s="54">
        <v>0.104</v>
      </c>
      <c r="V89" s="51">
        <v>46</v>
      </c>
      <c r="W89" s="67">
        <v>8.6999999999999994E-2</v>
      </c>
      <c r="X89" s="51" t="s">
        <v>1060</v>
      </c>
      <c r="Y89" s="51" t="s">
        <v>1060</v>
      </c>
      <c r="Z89" s="56"/>
      <c r="AA89" s="51"/>
      <c r="AB89" s="50"/>
      <c r="AC89" s="50" t="s">
        <v>536</v>
      </c>
      <c r="AD89" s="50"/>
      <c r="AE89" s="51">
        <v>1023</v>
      </c>
      <c r="AF89" s="51" t="s">
        <v>543</v>
      </c>
      <c r="AG89" s="50" t="s">
        <v>667</v>
      </c>
      <c r="AH89" s="51">
        <v>767</v>
      </c>
      <c r="AI89" s="51"/>
      <c r="AJ89" s="51"/>
      <c r="AK89" s="207" t="s">
        <v>850</v>
      </c>
      <c r="AL89" s="51"/>
      <c r="AM89" s="229">
        <v>43983</v>
      </c>
      <c r="AN89" s="229">
        <v>44196</v>
      </c>
      <c r="AO89" s="177" t="s">
        <v>1301</v>
      </c>
      <c r="AP89" s="177" t="s">
        <v>1302</v>
      </c>
      <c r="AQ89" s="177">
        <v>1</v>
      </c>
      <c r="AR89" s="54"/>
      <c r="AS89" s="54"/>
      <c r="AT89" s="216" t="s">
        <v>1186</v>
      </c>
      <c r="AU89" s="216" t="s">
        <v>1187</v>
      </c>
      <c r="AV89" s="216" t="s">
        <v>1188</v>
      </c>
      <c r="AW89" s="216" t="s">
        <v>1205</v>
      </c>
      <c r="AX89" s="182">
        <v>7863</v>
      </c>
      <c r="AY89" s="216" t="s">
        <v>1204</v>
      </c>
      <c r="AZ89" s="216" t="s">
        <v>1205</v>
      </c>
      <c r="BA89" s="237">
        <v>803000000</v>
      </c>
      <c r="BB89" s="182" t="s">
        <v>888</v>
      </c>
      <c r="BC89" s="182" t="s">
        <v>888</v>
      </c>
      <c r="BD89" s="182" t="s">
        <v>888</v>
      </c>
      <c r="BE89" s="51" t="s">
        <v>1192</v>
      </c>
    </row>
    <row r="90" spans="1:57" s="167" customFormat="1" ht="200.1" customHeight="1">
      <c r="A90" s="49" t="s">
        <v>1019</v>
      </c>
      <c r="B90" s="81" t="s">
        <v>599</v>
      </c>
      <c r="C90" s="51" t="s">
        <v>610</v>
      </c>
      <c r="D90" s="81" t="s">
        <v>454</v>
      </c>
      <c r="E90" s="81" t="s">
        <v>851</v>
      </c>
      <c r="F90" s="51" t="s">
        <v>759</v>
      </c>
      <c r="G90" s="51" t="s">
        <v>472</v>
      </c>
      <c r="H90" s="51" t="s">
        <v>467</v>
      </c>
      <c r="I90" s="216" t="s">
        <v>1195</v>
      </c>
      <c r="J90" s="216" t="s">
        <v>1196</v>
      </c>
      <c r="K90" s="216" t="s">
        <v>1197</v>
      </c>
      <c r="L90" s="52">
        <v>42522</v>
      </c>
      <c r="M90" s="52">
        <v>43981</v>
      </c>
      <c r="N90" s="51" t="s">
        <v>671</v>
      </c>
      <c r="O90" s="51" t="s">
        <v>672</v>
      </c>
      <c r="P90" s="54">
        <v>1</v>
      </c>
      <c r="Q90" s="54">
        <v>1</v>
      </c>
      <c r="R90" s="54">
        <v>1</v>
      </c>
      <c r="S90" s="54">
        <v>1</v>
      </c>
      <c r="T90" s="51">
        <v>6629</v>
      </c>
      <c r="U90" s="54">
        <v>1</v>
      </c>
      <c r="V90" s="51">
        <v>523</v>
      </c>
      <c r="W90" s="54">
        <v>1</v>
      </c>
      <c r="X90" s="51" t="s">
        <v>1060</v>
      </c>
      <c r="Y90" s="51" t="s">
        <v>1060</v>
      </c>
      <c r="Z90" s="56"/>
      <c r="AA90" s="51"/>
      <c r="AB90" s="50"/>
      <c r="AC90" s="50" t="s">
        <v>536</v>
      </c>
      <c r="AD90" s="50"/>
      <c r="AE90" s="51">
        <v>1023</v>
      </c>
      <c r="AF90" s="51" t="s">
        <v>543</v>
      </c>
      <c r="AG90" s="50" t="s">
        <v>670</v>
      </c>
      <c r="AH90" s="51">
        <v>680</v>
      </c>
      <c r="AI90" s="51"/>
      <c r="AJ90" s="51"/>
      <c r="AK90" s="207" t="s">
        <v>1181</v>
      </c>
      <c r="AL90" s="51"/>
      <c r="AM90" s="229">
        <v>43983</v>
      </c>
      <c r="AN90" s="229">
        <v>44196</v>
      </c>
      <c r="AO90" s="177" t="s">
        <v>671</v>
      </c>
      <c r="AP90" s="177" t="s">
        <v>1303</v>
      </c>
      <c r="AQ90" s="177">
        <v>1</v>
      </c>
      <c r="AR90" s="54"/>
      <c r="AS90" s="54"/>
      <c r="AT90" s="216" t="s">
        <v>1186</v>
      </c>
      <c r="AU90" s="216" t="s">
        <v>1187</v>
      </c>
      <c r="AV90" s="216" t="s">
        <v>1188</v>
      </c>
      <c r="AW90" s="216" t="s">
        <v>1205</v>
      </c>
      <c r="AX90" s="182">
        <v>7863</v>
      </c>
      <c r="AY90" s="216" t="s">
        <v>1204</v>
      </c>
      <c r="AZ90" s="216" t="s">
        <v>1205</v>
      </c>
      <c r="BA90" s="237">
        <v>803000000</v>
      </c>
      <c r="BB90" s="182" t="s">
        <v>888</v>
      </c>
      <c r="BC90" s="182" t="s">
        <v>888</v>
      </c>
      <c r="BD90" s="182" t="s">
        <v>888</v>
      </c>
      <c r="BE90" s="51" t="s">
        <v>1192</v>
      </c>
    </row>
    <row r="91" spans="1:57" s="167" customFormat="1" ht="200.1" customHeight="1">
      <c r="A91" s="49" t="s">
        <v>1018</v>
      </c>
      <c r="B91" s="81" t="s">
        <v>599</v>
      </c>
      <c r="C91" s="51" t="s">
        <v>610</v>
      </c>
      <c r="D91" s="81" t="s">
        <v>454</v>
      </c>
      <c r="E91" s="81" t="s">
        <v>852</v>
      </c>
      <c r="F91" s="51" t="s">
        <v>759</v>
      </c>
      <c r="G91" s="51" t="s">
        <v>472</v>
      </c>
      <c r="H91" s="51" t="s">
        <v>467</v>
      </c>
      <c r="I91" s="216"/>
      <c r="J91" s="216"/>
      <c r="K91" s="216"/>
      <c r="L91" s="52">
        <v>42522</v>
      </c>
      <c r="M91" s="52">
        <v>43981</v>
      </c>
      <c r="N91" s="51" t="s">
        <v>674</v>
      </c>
      <c r="O91" s="51" t="s">
        <v>675</v>
      </c>
      <c r="P91" s="54">
        <v>1</v>
      </c>
      <c r="Q91" s="54">
        <v>1</v>
      </c>
      <c r="R91" s="54">
        <v>1</v>
      </c>
      <c r="S91" s="54">
        <v>1</v>
      </c>
      <c r="T91" s="51">
        <v>695</v>
      </c>
      <c r="U91" s="67">
        <v>0.878</v>
      </c>
      <c r="V91" s="51">
        <v>46</v>
      </c>
      <c r="W91" s="51">
        <v>8.6999999999999993</v>
      </c>
      <c r="X91" s="51" t="s">
        <v>1060</v>
      </c>
      <c r="Y91" s="51" t="s">
        <v>1060</v>
      </c>
      <c r="Z91" s="56"/>
      <c r="AA91" s="51"/>
      <c r="AB91" s="50"/>
      <c r="AC91" s="50" t="s">
        <v>536</v>
      </c>
      <c r="AD91" s="50"/>
      <c r="AE91" s="51">
        <v>1023</v>
      </c>
      <c r="AF91" s="51" t="s">
        <v>543</v>
      </c>
      <c r="AG91" s="50" t="s">
        <v>673</v>
      </c>
      <c r="AH91" s="51">
        <v>155</v>
      </c>
      <c r="AI91" s="51"/>
      <c r="AJ91" s="51"/>
      <c r="AK91" s="216" t="s">
        <v>777</v>
      </c>
      <c r="AL91" s="51"/>
      <c r="AM91" s="216" t="s">
        <v>777</v>
      </c>
      <c r="AN91" s="216" t="s">
        <v>777</v>
      </c>
      <c r="AO91" s="216" t="s">
        <v>777</v>
      </c>
      <c r="AP91" s="216" t="s">
        <v>777</v>
      </c>
      <c r="AQ91" s="216" t="s">
        <v>777</v>
      </c>
      <c r="AR91" s="54" t="s">
        <v>777</v>
      </c>
      <c r="AS91" s="54" t="s">
        <v>777</v>
      </c>
      <c r="AT91" s="182" t="s">
        <v>777</v>
      </c>
      <c r="AU91" s="182" t="s">
        <v>777</v>
      </c>
      <c r="AV91" s="182" t="s">
        <v>777</v>
      </c>
      <c r="AW91" s="182" t="s">
        <v>777</v>
      </c>
      <c r="AX91" s="182" t="s">
        <v>777</v>
      </c>
      <c r="AY91" s="182" t="s">
        <v>777</v>
      </c>
      <c r="AZ91" s="182" t="s">
        <v>777</v>
      </c>
      <c r="BA91" s="182" t="s">
        <v>777</v>
      </c>
      <c r="BB91" s="182" t="s">
        <v>777</v>
      </c>
      <c r="BC91" s="182" t="s">
        <v>777</v>
      </c>
      <c r="BD91" s="182" t="s">
        <v>777</v>
      </c>
      <c r="BE91" s="51" t="s">
        <v>1206</v>
      </c>
    </row>
    <row r="92" spans="1:57" s="167" customFormat="1" ht="200.1" customHeight="1">
      <c r="A92" s="49" t="s">
        <v>1030</v>
      </c>
      <c r="B92" s="81" t="s">
        <v>598</v>
      </c>
      <c r="C92" s="51" t="s">
        <v>747</v>
      </c>
      <c r="D92" s="81" t="s">
        <v>454</v>
      </c>
      <c r="E92" s="81" t="s">
        <v>853</v>
      </c>
      <c r="F92" s="51" t="s">
        <v>760</v>
      </c>
      <c r="G92" s="51" t="s">
        <v>455</v>
      </c>
      <c r="H92" s="51" t="s">
        <v>467</v>
      </c>
      <c r="I92" s="159" t="s">
        <v>1118</v>
      </c>
      <c r="J92" s="159">
        <v>3208238377</v>
      </c>
      <c r="K92" s="212" t="s">
        <v>1119</v>
      </c>
      <c r="L92" s="52">
        <v>42522</v>
      </c>
      <c r="M92" s="52">
        <v>44196</v>
      </c>
      <c r="N92" s="51" t="s">
        <v>749</v>
      </c>
      <c r="O92" s="51" t="s">
        <v>752</v>
      </c>
      <c r="P92" s="54">
        <v>1</v>
      </c>
      <c r="Q92" s="54">
        <v>1</v>
      </c>
      <c r="R92" s="54">
        <v>1</v>
      </c>
      <c r="S92" s="54">
        <v>1</v>
      </c>
      <c r="T92" s="54">
        <v>1</v>
      </c>
      <c r="U92" s="54">
        <v>1</v>
      </c>
      <c r="V92" s="54">
        <v>1</v>
      </c>
      <c r="W92" s="51">
        <v>100</v>
      </c>
      <c r="X92" s="62">
        <f>2606/2606*1</f>
        <v>1</v>
      </c>
      <c r="Y92" s="54">
        <f>X92/R92</f>
        <v>1</v>
      </c>
      <c r="Z92" s="56"/>
      <c r="AA92" s="51"/>
      <c r="AB92" s="50"/>
      <c r="AC92" s="50" t="s">
        <v>491</v>
      </c>
      <c r="AD92" s="50"/>
      <c r="AE92" s="51">
        <v>1108</v>
      </c>
      <c r="AF92" s="51" t="s">
        <v>493</v>
      </c>
      <c r="AG92" s="50" t="s">
        <v>948</v>
      </c>
      <c r="AH92" s="95">
        <v>43481316360</v>
      </c>
      <c r="AI92" s="54" t="s">
        <v>888</v>
      </c>
      <c r="AJ92" s="54" t="s">
        <v>888</v>
      </c>
      <c r="AK92" s="177" t="s">
        <v>1121</v>
      </c>
      <c r="AL92" s="177"/>
      <c r="AM92" s="162">
        <v>43983</v>
      </c>
      <c r="AN92" s="162">
        <v>44196</v>
      </c>
      <c r="AO92" s="177" t="s">
        <v>1130</v>
      </c>
      <c r="AP92" s="177" t="s">
        <v>1304</v>
      </c>
      <c r="AQ92" s="177">
        <v>1</v>
      </c>
      <c r="AR92" s="54"/>
      <c r="AS92" s="54"/>
      <c r="AT92" s="177" t="s">
        <v>1122</v>
      </c>
      <c r="AU92" s="177" t="s">
        <v>1123</v>
      </c>
      <c r="AV92" s="182" t="s">
        <v>1124</v>
      </c>
      <c r="AW92" s="159" t="s">
        <v>1125</v>
      </c>
      <c r="AX92" s="159">
        <v>7757</v>
      </c>
      <c r="AY92" s="159" t="s">
        <v>1126</v>
      </c>
      <c r="AZ92" s="159" t="s">
        <v>1127</v>
      </c>
      <c r="BA92" s="213">
        <v>2704412561</v>
      </c>
      <c r="BB92" s="182" t="s">
        <v>1103</v>
      </c>
      <c r="BC92" s="181"/>
      <c r="BD92" s="181"/>
      <c r="BE92" s="58" t="s">
        <v>1132</v>
      </c>
    </row>
    <row r="93" spans="1:57" s="167" customFormat="1" ht="200.1" customHeight="1">
      <c r="A93" s="49" t="s">
        <v>1031</v>
      </c>
      <c r="B93" s="81" t="s">
        <v>598</v>
      </c>
      <c r="C93" s="51" t="s">
        <v>747</v>
      </c>
      <c r="D93" s="81" t="s">
        <v>454</v>
      </c>
      <c r="E93" s="81" t="s">
        <v>854</v>
      </c>
      <c r="F93" s="51" t="s">
        <v>760</v>
      </c>
      <c r="G93" s="51" t="s">
        <v>455</v>
      </c>
      <c r="H93" s="51" t="s">
        <v>467</v>
      </c>
      <c r="I93" s="159" t="s">
        <v>1118</v>
      </c>
      <c r="J93" s="159">
        <v>3208238377</v>
      </c>
      <c r="K93" s="212" t="s">
        <v>1119</v>
      </c>
      <c r="L93" s="52">
        <v>42522</v>
      </c>
      <c r="M93" s="52">
        <v>44196</v>
      </c>
      <c r="N93" s="51" t="s">
        <v>753</v>
      </c>
      <c r="O93" s="51" t="s">
        <v>754</v>
      </c>
      <c r="P93" s="54">
        <v>1</v>
      </c>
      <c r="Q93" s="54">
        <v>1</v>
      </c>
      <c r="R93" s="54">
        <v>1</v>
      </c>
      <c r="S93" s="54">
        <v>1</v>
      </c>
      <c r="T93" s="54">
        <v>1</v>
      </c>
      <c r="U93" s="54">
        <v>1</v>
      </c>
      <c r="V93" s="54">
        <v>1</v>
      </c>
      <c r="W93" s="51">
        <v>100</v>
      </c>
      <c r="X93" s="62">
        <f>2606/2606*1</f>
        <v>1</v>
      </c>
      <c r="Y93" s="54">
        <f>X93/R93</f>
        <v>1</v>
      </c>
      <c r="Z93" s="56"/>
      <c r="AA93" s="51"/>
      <c r="AB93" s="50"/>
      <c r="AC93" s="50" t="s">
        <v>491</v>
      </c>
      <c r="AD93" s="50"/>
      <c r="AE93" s="51">
        <v>1108</v>
      </c>
      <c r="AF93" s="51" t="s">
        <v>493</v>
      </c>
      <c r="AG93" s="50" t="s">
        <v>579</v>
      </c>
      <c r="AH93" s="95">
        <v>60635373370</v>
      </c>
      <c r="AI93" s="54" t="s">
        <v>888</v>
      </c>
      <c r="AJ93" s="54" t="s">
        <v>888</v>
      </c>
      <c r="AK93" s="207" t="s">
        <v>1129</v>
      </c>
      <c r="AL93" s="177"/>
      <c r="AM93" s="162">
        <v>43983</v>
      </c>
      <c r="AN93" s="162">
        <v>44196</v>
      </c>
      <c r="AO93" s="177" t="s">
        <v>1131</v>
      </c>
      <c r="AP93" s="177" t="s">
        <v>1305</v>
      </c>
      <c r="AQ93" s="177">
        <v>1</v>
      </c>
      <c r="AR93" s="54"/>
      <c r="AS93" s="54"/>
      <c r="AT93" s="177" t="s">
        <v>1122</v>
      </c>
      <c r="AU93" s="177" t="s">
        <v>1123</v>
      </c>
      <c r="AV93" s="182" t="s">
        <v>1124</v>
      </c>
      <c r="AW93" s="159" t="s">
        <v>1128</v>
      </c>
      <c r="AX93" s="159">
        <v>7757</v>
      </c>
      <c r="AY93" s="159" t="s">
        <v>1126</v>
      </c>
      <c r="AZ93" s="159" t="s">
        <v>1342</v>
      </c>
      <c r="BA93" s="213">
        <v>18176063641</v>
      </c>
      <c r="BB93" s="182" t="s">
        <v>1103</v>
      </c>
      <c r="BC93" s="181"/>
      <c r="BD93" s="181"/>
      <c r="BE93" s="58" t="s">
        <v>1132</v>
      </c>
    </row>
    <row r="94" spans="1:57" s="167" customFormat="1" ht="200.1" customHeight="1">
      <c r="A94" s="49" t="s">
        <v>1032</v>
      </c>
      <c r="B94" s="81" t="s">
        <v>598</v>
      </c>
      <c r="C94" s="51" t="s">
        <v>748</v>
      </c>
      <c r="D94" s="81" t="s">
        <v>454</v>
      </c>
      <c r="E94" s="81" t="s">
        <v>855</v>
      </c>
      <c r="F94" s="51" t="s">
        <v>760</v>
      </c>
      <c r="G94" s="51" t="s">
        <v>455</v>
      </c>
      <c r="H94" s="51" t="s">
        <v>467</v>
      </c>
      <c r="I94" s="159" t="s">
        <v>1118</v>
      </c>
      <c r="J94" s="216">
        <v>3208238377</v>
      </c>
      <c r="K94" s="212" t="s">
        <v>1119</v>
      </c>
      <c r="L94" s="52">
        <v>42522</v>
      </c>
      <c r="M94" s="215">
        <v>43982</v>
      </c>
      <c r="N94" s="51" t="s">
        <v>750</v>
      </c>
      <c r="O94" s="51" t="s">
        <v>755</v>
      </c>
      <c r="P94" s="54">
        <v>1</v>
      </c>
      <c r="Q94" s="54">
        <v>1</v>
      </c>
      <c r="R94" s="54">
        <v>1</v>
      </c>
      <c r="S94" s="54">
        <v>1</v>
      </c>
      <c r="T94" s="54">
        <v>1</v>
      </c>
      <c r="U94" s="54">
        <v>1</v>
      </c>
      <c r="V94" s="54">
        <v>1</v>
      </c>
      <c r="W94" s="51">
        <v>100</v>
      </c>
      <c r="X94" s="62">
        <f>2606/2606*1</f>
        <v>1</v>
      </c>
      <c r="Y94" s="54">
        <f>X94/R94</f>
        <v>1</v>
      </c>
      <c r="Z94" s="56"/>
      <c r="AA94" s="51"/>
      <c r="AB94" s="50"/>
      <c r="AC94" s="50" t="s">
        <v>491</v>
      </c>
      <c r="AD94" s="50"/>
      <c r="AE94" s="51">
        <v>1108</v>
      </c>
      <c r="AF94" s="51" t="s">
        <v>493</v>
      </c>
      <c r="AG94" s="50" t="s">
        <v>580</v>
      </c>
      <c r="AH94" s="95">
        <v>35652684822</v>
      </c>
      <c r="AI94" s="54" t="s">
        <v>888</v>
      </c>
      <c r="AJ94" s="54" t="s">
        <v>888</v>
      </c>
      <c r="AK94" s="336" t="s">
        <v>777</v>
      </c>
      <c r="AL94" s="336"/>
      <c r="AM94" s="336" t="s">
        <v>777</v>
      </c>
      <c r="AN94" s="336" t="s">
        <v>777</v>
      </c>
      <c r="AO94" s="336" t="s">
        <v>777</v>
      </c>
      <c r="AP94" s="336" t="s">
        <v>777</v>
      </c>
      <c r="AQ94" s="336" t="s">
        <v>777</v>
      </c>
      <c r="AR94" s="329"/>
      <c r="AS94" s="329"/>
      <c r="AT94" s="336" t="s">
        <v>777</v>
      </c>
      <c r="AU94" s="336" t="s">
        <v>777</v>
      </c>
      <c r="AV94" s="336" t="s">
        <v>777</v>
      </c>
      <c r="AW94" s="336" t="s">
        <v>777</v>
      </c>
      <c r="AX94" s="336" t="s">
        <v>777</v>
      </c>
      <c r="AY94" s="336" t="s">
        <v>777</v>
      </c>
      <c r="AZ94" s="336" t="s">
        <v>777</v>
      </c>
      <c r="BA94" s="336" t="s">
        <v>777</v>
      </c>
      <c r="BB94" s="336" t="s">
        <v>777</v>
      </c>
      <c r="BC94" s="336" t="s">
        <v>777</v>
      </c>
      <c r="BD94" s="336" t="s">
        <v>777</v>
      </c>
      <c r="BE94" s="59"/>
    </row>
    <row r="95" spans="1:57" s="167" customFormat="1" ht="200.1" customHeight="1">
      <c r="A95" s="51" t="s">
        <v>1005</v>
      </c>
      <c r="B95" s="113" t="s">
        <v>598</v>
      </c>
      <c r="C95" s="113" t="s">
        <v>463</v>
      </c>
      <c r="D95" s="113" t="s">
        <v>454</v>
      </c>
      <c r="E95" s="113" t="s">
        <v>589</v>
      </c>
      <c r="F95" s="113" t="s">
        <v>762</v>
      </c>
      <c r="G95" s="114" t="s">
        <v>464</v>
      </c>
      <c r="H95" s="114" t="s">
        <v>467</v>
      </c>
      <c r="I95" s="239" t="s">
        <v>1214</v>
      </c>
      <c r="J95" s="191" t="s">
        <v>1215</v>
      </c>
      <c r="K95" s="240" t="s">
        <v>1216</v>
      </c>
      <c r="L95" s="115">
        <v>42736</v>
      </c>
      <c r="M95" s="115">
        <v>43981</v>
      </c>
      <c r="N95" s="113" t="s">
        <v>941</v>
      </c>
      <c r="O95" s="113" t="s">
        <v>590</v>
      </c>
      <c r="P95" s="62">
        <v>1</v>
      </c>
      <c r="Q95" s="62">
        <v>1</v>
      </c>
      <c r="R95" s="62">
        <v>1</v>
      </c>
      <c r="S95" s="62">
        <v>1</v>
      </c>
      <c r="T95" s="62">
        <v>1</v>
      </c>
      <c r="U95" s="62">
        <v>1</v>
      </c>
      <c r="V95" s="62">
        <v>1</v>
      </c>
      <c r="W95" s="116">
        <v>1</v>
      </c>
      <c r="X95" s="62">
        <v>1</v>
      </c>
      <c r="Y95" s="117">
        <f>+X95/R95</f>
        <v>1</v>
      </c>
      <c r="Z95" s="56"/>
      <c r="AA95" s="116"/>
      <c r="AB95" s="113" t="s">
        <v>796</v>
      </c>
      <c r="AC95" s="113" t="s">
        <v>797</v>
      </c>
      <c r="AD95" s="113" t="s">
        <v>591</v>
      </c>
      <c r="AE95" s="114">
        <v>1053</v>
      </c>
      <c r="AF95" s="113" t="s">
        <v>798</v>
      </c>
      <c r="AG95" s="113" t="s">
        <v>942</v>
      </c>
      <c r="AH95" s="95">
        <v>50784469908</v>
      </c>
      <c r="AI95" s="118">
        <v>5.0033520158210068E-3</v>
      </c>
      <c r="AJ95" s="119">
        <v>254092579.88659307</v>
      </c>
      <c r="AK95" s="209" t="s">
        <v>1208</v>
      </c>
      <c r="AL95" s="242"/>
      <c r="AM95" s="229">
        <v>44013</v>
      </c>
      <c r="AN95" s="229">
        <v>44196</v>
      </c>
      <c r="AO95" s="180" t="s">
        <v>941</v>
      </c>
      <c r="AP95" s="180" t="s">
        <v>590</v>
      </c>
      <c r="AQ95" s="180">
        <v>1</v>
      </c>
      <c r="AR95" s="62"/>
      <c r="AS95" s="62"/>
      <c r="AT95" s="180" t="s">
        <v>1220</v>
      </c>
      <c r="AU95" s="180" t="s">
        <v>1221</v>
      </c>
      <c r="AV95" s="180" t="s">
        <v>1222</v>
      </c>
      <c r="AW95" s="180" t="s">
        <v>1223</v>
      </c>
      <c r="AX95" s="243">
        <v>7690</v>
      </c>
      <c r="AY95" s="180" t="s">
        <v>1224</v>
      </c>
      <c r="AZ95" s="180" t="s">
        <v>1225</v>
      </c>
      <c r="BA95" s="244">
        <v>191300822.5</v>
      </c>
      <c r="BB95" s="177">
        <v>0.04</v>
      </c>
      <c r="BC95" s="195"/>
      <c r="BD95" s="195"/>
      <c r="BE95" s="223" t="s">
        <v>1226</v>
      </c>
    </row>
    <row r="96" spans="1:57" s="167" customFormat="1" ht="200.1" customHeight="1">
      <c r="A96" s="51" t="s">
        <v>1006</v>
      </c>
      <c r="B96" s="113" t="s">
        <v>598</v>
      </c>
      <c r="C96" s="113" t="s">
        <v>463</v>
      </c>
      <c r="D96" s="113" t="s">
        <v>454</v>
      </c>
      <c r="E96" s="113" t="s">
        <v>592</v>
      </c>
      <c r="F96" s="113" t="s">
        <v>762</v>
      </c>
      <c r="G96" s="114" t="s">
        <v>464</v>
      </c>
      <c r="H96" s="114" t="s">
        <v>467</v>
      </c>
      <c r="I96" s="239" t="s">
        <v>1217</v>
      </c>
      <c r="J96" s="191" t="s">
        <v>1215</v>
      </c>
      <c r="K96" s="240" t="s">
        <v>1216</v>
      </c>
      <c r="L96" s="115">
        <v>42736</v>
      </c>
      <c r="M96" s="115">
        <v>43981</v>
      </c>
      <c r="N96" s="113" t="s">
        <v>941</v>
      </c>
      <c r="O96" s="113" t="s">
        <v>593</v>
      </c>
      <c r="P96" s="62">
        <v>1</v>
      </c>
      <c r="Q96" s="62">
        <v>1</v>
      </c>
      <c r="R96" s="62">
        <v>1</v>
      </c>
      <c r="S96" s="62">
        <v>1</v>
      </c>
      <c r="T96" s="62">
        <v>1</v>
      </c>
      <c r="U96" s="62">
        <v>1</v>
      </c>
      <c r="V96" s="62">
        <v>1</v>
      </c>
      <c r="W96" s="116">
        <v>1</v>
      </c>
      <c r="X96" s="62">
        <v>1</v>
      </c>
      <c r="Y96" s="117">
        <f>+X96/R96</f>
        <v>1</v>
      </c>
      <c r="Z96" s="56"/>
      <c r="AA96" s="116"/>
      <c r="AB96" s="113" t="s">
        <v>796</v>
      </c>
      <c r="AC96" s="113" t="s">
        <v>797</v>
      </c>
      <c r="AD96" s="113" t="s">
        <v>591</v>
      </c>
      <c r="AE96" s="114">
        <v>1053</v>
      </c>
      <c r="AF96" s="113" t="s">
        <v>798</v>
      </c>
      <c r="AG96" s="113" t="s">
        <v>893</v>
      </c>
      <c r="AH96" s="95">
        <v>4736633058</v>
      </c>
      <c r="AI96" s="118">
        <v>6.451276405390724E-2</v>
      </c>
      <c r="AJ96" s="119">
        <v>305573290.88069111</v>
      </c>
      <c r="AK96" s="209" t="s">
        <v>1210</v>
      </c>
      <c r="AL96" s="242"/>
      <c r="AM96" s="229">
        <v>44013</v>
      </c>
      <c r="AN96" s="229">
        <v>44196</v>
      </c>
      <c r="AO96" s="180" t="s">
        <v>1306</v>
      </c>
      <c r="AP96" s="180" t="s">
        <v>1307</v>
      </c>
      <c r="AQ96" s="180">
        <v>1</v>
      </c>
      <c r="AR96" s="62"/>
      <c r="AS96" s="62"/>
      <c r="AT96" s="180" t="s">
        <v>1220</v>
      </c>
      <c r="AU96" s="180" t="s">
        <v>1221</v>
      </c>
      <c r="AV96" s="180" t="s">
        <v>1222</v>
      </c>
      <c r="AW96" s="180" t="s">
        <v>1223</v>
      </c>
      <c r="AX96" s="243">
        <v>7690</v>
      </c>
      <c r="AY96" s="180" t="s">
        <v>1224</v>
      </c>
      <c r="AZ96" s="180" t="s">
        <v>1225</v>
      </c>
      <c r="BA96" s="244">
        <v>191300822.5</v>
      </c>
      <c r="BB96" s="177">
        <v>0.04</v>
      </c>
      <c r="BC96" s="195"/>
      <c r="BD96" s="195"/>
      <c r="BE96" s="223" t="s">
        <v>1227</v>
      </c>
    </row>
    <row r="97" spans="1:57" s="167" customFormat="1" ht="200.1" customHeight="1">
      <c r="A97" s="51" t="s">
        <v>1007</v>
      </c>
      <c r="B97" s="113" t="s">
        <v>598</v>
      </c>
      <c r="C97" s="113" t="s">
        <v>463</v>
      </c>
      <c r="D97" s="113" t="s">
        <v>454</v>
      </c>
      <c r="E97" s="113" t="s">
        <v>594</v>
      </c>
      <c r="F97" s="113" t="s">
        <v>762</v>
      </c>
      <c r="G97" s="114" t="s">
        <v>464</v>
      </c>
      <c r="H97" s="114" t="s">
        <v>467</v>
      </c>
      <c r="I97" s="239" t="s">
        <v>777</v>
      </c>
      <c r="J97" s="241" t="s">
        <v>777</v>
      </c>
      <c r="K97" s="240" t="s">
        <v>777</v>
      </c>
      <c r="L97" s="115">
        <v>42736</v>
      </c>
      <c r="M97" s="115">
        <v>43981</v>
      </c>
      <c r="N97" s="113" t="s">
        <v>943</v>
      </c>
      <c r="O97" s="113" t="s">
        <v>944</v>
      </c>
      <c r="P97" s="62">
        <v>1</v>
      </c>
      <c r="Q97" s="62">
        <v>1</v>
      </c>
      <c r="R97" s="62">
        <v>1</v>
      </c>
      <c r="S97" s="62">
        <v>1</v>
      </c>
      <c r="T97" s="62">
        <v>1</v>
      </c>
      <c r="U97" s="62">
        <v>1</v>
      </c>
      <c r="V97" s="62">
        <v>1</v>
      </c>
      <c r="W97" s="116">
        <v>1</v>
      </c>
      <c r="X97" s="62">
        <v>1</v>
      </c>
      <c r="Y97" s="117">
        <f>+X97/R97</f>
        <v>1</v>
      </c>
      <c r="Z97" s="56"/>
      <c r="AA97" s="116"/>
      <c r="AB97" s="113" t="s">
        <v>796</v>
      </c>
      <c r="AC97" s="113" t="s">
        <v>799</v>
      </c>
      <c r="AD97" s="113" t="s">
        <v>800</v>
      </c>
      <c r="AE97" s="114">
        <v>1049</v>
      </c>
      <c r="AF97" s="113" t="s">
        <v>801</v>
      </c>
      <c r="AG97" s="113" t="s">
        <v>894</v>
      </c>
      <c r="AH97" s="95">
        <v>304714554378</v>
      </c>
      <c r="AI97" s="118">
        <v>4.5366743293356205E-3</v>
      </c>
      <c r="AJ97" s="119">
        <v>1382390696.6216156</v>
      </c>
      <c r="AK97" s="336" t="s">
        <v>777</v>
      </c>
      <c r="AL97" s="336"/>
      <c r="AM97" s="336" t="s">
        <v>777</v>
      </c>
      <c r="AN97" s="336" t="s">
        <v>777</v>
      </c>
      <c r="AO97" s="336" t="s">
        <v>777</v>
      </c>
      <c r="AP97" s="336" t="s">
        <v>777</v>
      </c>
      <c r="AQ97" s="336" t="s">
        <v>777</v>
      </c>
      <c r="AR97" s="329"/>
      <c r="AS97" s="329"/>
      <c r="AT97" s="336" t="s">
        <v>777</v>
      </c>
      <c r="AU97" s="336" t="s">
        <v>777</v>
      </c>
      <c r="AV97" s="336" t="s">
        <v>777</v>
      </c>
      <c r="AW97" s="336" t="s">
        <v>777</v>
      </c>
      <c r="AX97" s="336" t="s">
        <v>777</v>
      </c>
      <c r="AY97" s="336" t="s">
        <v>777</v>
      </c>
      <c r="AZ97" s="336" t="s">
        <v>777</v>
      </c>
      <c r="BA97" s="336" t="s">
        <v>777</v>
      </c>
      <c r="BB97" s="336" t="s">
        <v>777</v>
      </c>
      <c r="BC97" s="336" t="s">
        <v>777</v>
      </c>
      <c r="BD97" s="336" t="s">
        <v>777</v>
      </c>
      <c r="BE97" s="223" t="s">
        <v>1228</v>
      </c>
    </row>
    <row r="98" spans="1:57" s="167" customFormat="1" ht="200.1" customHeight="1">
      <c r="A98" s="51" t="s">
        <v>1008</v>
      </c>
      <c r="B98" s="113" t="s">
        <v>598</v>
      </c>
      <c r="C98" s="113" t="s">
        <v>463</v>
      </c>
      <c r="D98" s="113" t="s">
        <v>454</v>
      </c>
      <c r="E98" s="113" t="s">
        <v>595</v>
      </c>
      <c r="F98" s="113" t="s">
        <v>762</v>
      </c>
      <c r="G98" s="114" t="s">
        <v>464</v>
      </c>
      <c r="H98" s="114" t="s">
        <v>467</v>
      </c>
      <c r="I98" s="239" t="s">
        <v>1218</v>
      </c>
      <c r="J98" s="241">
        <v>3241000</v>
      </c>
      <c r="K98" s="240" t="s">
        <v>1219</v>
      </c>
      <c r="L98" s="115">
        <v>42736</v>
      </c>
      <c r="M98" s="115">
        <v>43981</v>
      </c>
      <c r="N98" s="113" t="s">
        <v>945</v>
      </c>
      <c r="O98" s="113" t="s">
        <v>946</v>
      </c>
      <c r="P98" s="62">
        <v>1</v>
      </c>
      <c r="Q98" s="62">
        <v>1</v>
      </c>
      <c r="R98" s="62">
        <v>1</v>
      </c>
      <c r="S98" s="62">
        <v>1</v>
      </c>
      <c r="T98" s="120">
        <v>1</v>
      </c>
      <c r="U98" s="120">
        <v>1</v>
      </c>
      <c r="V98" s="120">
        <v>1</v>
      </c>
      <c r="W98" s="116">
        <v>1</v>
      </c>
      <c r="X98" s="62">
        <v>1</v>
      </c>
      <c r="Y98" s="117">
        <f>+X98/R98</f>
        <v>1</v>
      </c>
      <c r="Z98" s="56"/>
      <c r="AA98" s="116"/>
      <c r="AB98" s="113" t="s">
        <v>796</v>
      </c>
      <c r="AC98" s="113" t="s">
        <v>799</v>
      </c>
      <c r="AD98" s="113" t="s">
        <v>800</v>
      </c>
      <c r="AE98" s="114">
        <v>1049</v>
      </c>
      <c r="AF98" s="113" t="s">
        <v>801</v>
      </c>
      <c r="AG98" s="113" t="s">
        <v>894</v>
      </c>
      <c r="AH98" s="95">
        <v>304714554378</v>
      </c>
      <c r="AI98" s="118">
        <v>1.4396609555714286E-3</v>
      </c>
      <c r="AJ98" s="119">
        <v>438685646.53235352</v>
      </c>
      <c r="AK98" s="188" t="s">
        <v>595</v>
      </c>
      <c r="AL98" s="242"/>
      <c r="AM98" s="229">
        <v>44013</v>
      </c>
      <c r="AN98" s="229">
        <v>44196</v>
      </c>
      <c r="AO98" s="257" t="s">
        <v>945</v>
      </c>
      <c r="AP98" s="257" t="s">
        <v>946</v>
      </c>
      <c r="AQ98" s="180">
        <v>1</v>
      </c>
      <c r="AR98" s="62"/>
      <c r="AS98" s="62"/>
      <c r="AT98" s="180" t="s">
        <v>1220</v>
      </c>
      <c r="AU98" s="180" t="s">
        <v>1221</v>
      </c>
      <c r="AV98" s="180" t="s">
        <v>1229</v>
      </c>
      <c r="AW98" s="180" t="s">
        <v>1230</v>
      </c>
      <c r="AX98" s="243">
        <v>7624</v>
      </c>
      <c r="AY98" s="180" t="s">
        <v>1231</v>
      </c>
      <c r="AZ98" s="180" t="s">
        <v>1225</v>
      </c>
      <c r="BA98" s="245">
        <v>153807717.09</v>
      </c>
      <c r="BB98" s="177">
        <v>0.27</v>
      </c>
      <c r="BC98" s="195"/>
      <c r="BD98" s="195"/>
      <c r="BE98" s="223" t="s">
        <v>1226</v>
      </c>
    </row>
    <row r="99" spans="1:57" s="167" customFormat="1" ht="200.1" customHeight="1">
      <c r="A99" s="49" t="s">
        <v>1033</v>
      </c>
      <c r="B99" s="81" t="s">
        <v>602</v>
      </c>
      <c r="C99" s="51" t="s">
        <v>469</v>
      </c>
      <c r="D99" s="81" t="s">
        <v>470</v>
      </c>
      <c r="E99" s="81" t="s">
        <v>856</v>
      </c>
      <c r="F99" s="51" t="s">
        <v>763</v>
      </c>
      <c r="G99" s="51" t="s">
        <v>477</v>
      </c>
      <c r="H99" s="51" t="s">
        <v>467</v>
      </c>
      <c r="I99" s="220" t="s">
        <v>1136</v>
      </c>
      <c r="J99" s="221">
        <v>3155466045</v>
      </c>
      <c r="K99" s="220" t="s">
        <v>1137</v>
      </c>
      <c r="L99" s="52">
        <v>42522</v>
      </c>
      <c r="M99" s="52">
        <v>43981</v>
      </c>
      <c r="N99" s="51" t="s">
        <v>788</v>
      </c>
      <c r="O99" s="51" t="s">
        <v>736</v>
      </c>
      <c r="P99" s="54">
        <v>1</v>
      </c>
      <c r="Q99" s="54">
        <v>1</v>
      </c>
      <c r="R99" s="54">
        <v>1</v>
      </c>
      <c r="S99" s="54">
        <v>1</v>
      </c>
      <c r="T99" s="54">
        <v>1</v>
      </c>
      <c r="U99" s="54">
        <v>1</v>
      </c>
      <c r="V99" s="51">
        <v>9674</v>
      </c>
      <c r="W99" s="54">
        <v>1</v>
      </c>
      <c r="X99" s="51">
        <v>100</v>
      </c>
      <c r="Y99" s="54">
        <v>1</v>
      </c>
      <c r="Z99" s="56"/>
      <c r="AA99" s="51"/>
      <c r="AB99" s="58" t="s">
        <v>789</v>
      </c>
      <c r="AC99" s="51" t="s">
        <v>558</v>
      </c>
      <c r="AD99" s="51" t="s">
        <v>790</v>
      </c>
      <c r="AE99" s="51">
        <v>981</v>
      </c>
      <c r="AF99" s="51" t="s">
        <v>559</v>
      </c>
      <c r="AG99" s="81" t="s">
        <v>560</v>
      </c>
      <c r="AH99" s="51" t="s">
        <v>891</v>
      </c>
      <c r="AI99" s="51" t="s">
        <v>889</v>
      </c>
      <c r="AJ99" s="109" t="s">
        <v>1062</v>
      </c>
      <c r="AK99" s="219" t="s">
        <v>856</v>
      </c>
      <c r="AL99" s="189"/>
      <c r="AM99" s="222">
        <v>44013</v>
      </c>
      <c r="AN99" s="222">
        <v>44196</v>
      </c>
      <c r="AO99" s="217" t="s">
        <v>788</v>
      </c>
      <c r="AP99" s="217" t="s">
        <v>736</v>
      </c>
      <c r="AQ99" s="177">
        <v>1</v>
      </c>
      <c r="AR99" s="54"/>
      <c r="AS99" s="54"/>
      <c r="AT99" s="214" t="s">
        <v>1139</v>
      </c>
      <c r="AU99" s="214" t="s">
        <v>889</v>
      </c>
      <c r="AV99" s="214" t="s">
        <v>1140</v>
      </c>
      <c r="AW99" s="214" t="s">
        <v>1144</v>
      </c>
      <c r="AX99" s="214">
        <v>7657</v>
      </c>
      <c r="AY99" s="214" t="s">
        <v>1141</v>
      </c>
      <c r="AZ99" s="218" t="s">
        <v>1272</v>
      </c>
      <c r="BA99" s="214" t="s">
        <v>1142</v>
      </c>
      <c r="BB99" s="214" t="s">
        <v>889</v>
      </c>
      <c r="BC99" s="214" t="s">
        <v>889</v>
      </c>
      <c r="BD99" s="214" t="s">
        <v>889</v>
      </c>
      <c r="BE99" s="223" t="s">
        <v>1143</v>
      </c>
    </row>
    <row r="100" spans="1:57" s="167" customFormat="1" ht="200.1" customHeight="1">
      <c r="A100" s="49" t="s">
        <v>1034</v>
      </c>
      <c r="B100" s="81" t="s">
        <v>602</v>
      </c>
      <c r="C100" s="51" t="s">
        <v>469</v>
      </c>
      <c r="D100" s="81" t="s">
        <v>470</v>
      </c>
      <c r="E100" s="81" t="s">
        <v>857</v>
      </c>
      <c r="F100" s="51" t="s">
        <v>763</v>
      </c>
      <c r="G100" s="51" t="s">
        <v>477</v>
      </c>
      <c r="H100" s="51" t="s">
        <v>467</v>
      </c>
      <c r="I100" s="220" t="s">
        <v>1136</v>
      </c>
      <c r="J100" s="221">
        <v>3155466045</v>
      </c>
      <c r="K100" s="220" t="s">
        <v>1137</v>
      </c>
      <c r="L100" s="52">
        <v>42522</v>
      </c>
      <c r="M100" s="52">
        <v>43981</v>
      </c>
      <c r="N100" s="51" t="s">
        <v>737</v>
      </c>
      <c r="O100" s="51" t="s">
        <v>738</v>
      </c>
      <c r="P100" s="54">
        <v>1</v>
      </c>
      <c r="Q100" s="54">
        <v>1</v>
      </c>
      <c r="R100" s="54">
        <v>1</v>
      </c>
      <c r="S100" s="54">
        <v>1</v>
      </c>
      <c r="T100" s="54">
        <v>1</v>
      </c>
      <c r="U100" s="54">
        <v>1</v>
      </c>
      <c r="V100" s="54">
        <v>1</v>
      </c>
      <c r="W100" s="54">
        <v>1</v>
      </c>
      <c r="X100" s="51">
        <v>100</v>
      </c>
      <c r="Y100" s="54">
        <v>1</v>
      </c>
      <c r="Z100" s="56"/>
      <c r="AA100" s="51"/>
      <c r="AB100" s="58" t="s">
        <v>789</v>
      </c>
      <c r="AC100" s="51" t="s">
        <v>558</v>
      </c>
      <c r="AD100" s="51" t="s">
        <v>790</v>
      </c>
      <c r="AE100" s="51">
        <v>981</v>
      </c>
      <c r="AF100" s="51" t="s">
        <v>559</v>
      </c>
      <c r="AG100" s="81" t="s">
        <v>561</v>
      </c>
      <c r="AH100" s="51" t="s">
        <v>892</v>
      </c>
      <c r="AI100" s="51" t="s">
        <v>889</v>
      </c>
      <c r="AJ100" s="109" t="s">
        <v>1062</v>
      </c>
      <c r="AK100" s="219" t="s">
        <v>1138</v>
      </c>
      <c r="AL100" s="189"/>
      <c r="AM100" s="222">
        <v>44013</v>
      </c>
      <c r="AN100" s="222">
        <v>44196</v>
      </c>
      <c r="AO100" s="217" t="s">
        <v>737</v>
      </c>
      <c r="AP100" s="217" t="s">
        <v>738</v>
      </c>
      <c r="AQ100" s="177">
        <v>1</v>
      </c>
      <c r="AR100" s="54"/>
      <c r="AS100" s="54"/>
      <c r="AT100" s="214" t="s">
        <v>1139</v>
      </c>
      <c r="AU100" s="214" t="s">
        <v>889</v>
      </c>
      <c r="AV100" s="214" t="s">
        <v>1140</v>
      </c>
      <c r="AW100" s="214" t="s">
        <v>1144</v>
      </c>
      <c r="AX100" s="214">
        <v>7657</v>
      </c>
      <c r="AY100" s="214" t="s">
        <v>1141</v>
      </c>
      <c r="AZ100" s="218" t="s">
        <v>1273</v>
      </c>
      <c r="BA100" s="214" t="s">
        <v>1142</v>
      </c>
      <c r="BB100" s="214" t="s">
        <v>889</v>
      </c>
      <c r="BC100" s="214" t="s">
        <v>889</v>
      </c>
      <c r="BD100" s="214" t="s">
        <v>889</v>
      </c>
      <c r="BE100" s="223" t="s">
        <v>1143</v>
      </c>
    </row>
    <row r="101" spans="1:57" s="167" customFormat="1" ht="200.1" customHeight="1">
      <c r="A101" s="49" t="s">
        <v>1010</v>
      </c>
      <c r="B101" s="81" t="s">
        <v>602</v>
      </c>
      <c r="C101" s="51" t="s">
        <v>478</v>
      </c>
      <c r="D101" s="81" t="s">
        <v>470</v>
      </c>
      <c r="E101" s="81" t="s">
        <v>858</v>
      </c>
      <c r="F101" s="51" t="s">
        <v>764</v>
      </c>
      <c r="G101" s="51" t="s">
        <v>479</v>
      </c>
      <c r="H101" s="51" t="s">
        <v>467</v>
      </c>
      <c r="I101" s="216" t="s">
        <v>1294</v>
      </c>
      <c r="J101" s="216" t="s">
        <v>1280</v>
      </c>
      <c r="K101" s="216" t="s">
        <v>1295</v>
      </c>
      <c r="L101" s="52">
        <v>42522</v>
      </c>
      <c r="M101" s="52">
        <v>43981</v>
      </c>
      <c r="N101" s="81" t="s">
        <v>936</v>
      </c>
      <c r="O101" s="81" t="s">
        <v>651</v>
      </c>
      <c r="P101" s="71">
        <v>1</v>
      </c>
      <c r="Q101" s="71">
        <v>1</v>
      </c>
      <c r="R101" s="71">
        <v>1</v>
      </c>
      <c r="S101" s="71">
        <v>1</v>
      </c>
      <c r="T101" s="56" t="s">
        <v>1066</v>
      </c>
      <c r="U101" s="71">
        <v>1</v>
      </c>
      <c r="V101" s="121" t="s">
        <v>1066</v>
      </c>
      <c r="W101" s="54">
        <v>1</v>
      </c>
      <c r="X101" s="54">
        <v>1</v>
      </c>
      <c r="Y101" s="54">
        <v>1</v>
      </c>
      <c r="Z101" s="56"/>
      <c r="AA101" s="58"/>
      <c r="AB101" s="81" t="s">
        <v>562</v>
      </c>
      <c r="AC101" s="81" t="s">
        <v>563</v>
      </c>
      <c r="AD101" s="58" t="s">
        <v>937</v>
      </c>
      <c r="AE101" s="51">
        <v>1004</v>
      </c>
      <c r="AF101" s="81" t="s">
        <v>564</v>
      </c>
      <c r="AG101" s="81" t="s">
        <v>938</v>
      </c>
      <c r="AH101" s="122">
        <v>12432817743</v>
      </c>
      <c r="AI101" s="50"/>
      <c r="AJ101" s="122">
        <v>1239711000</v>
      </c>
      <c r="AK101" s="187" t="s">
        <v>1282</v>
      </c>
      <c r="AL101" s="187"/>
      <c r="AM101" s="162">
        <v>44013</v>
      </c>
      <c r="AN101" s="162">
        <v>44561</v>
      </c>
      <c r="AO101" s="177" t="s">
        <v>1283</v>
      </c>
      <c r="AP101" s="177" t="s">
        <v>1284</v>
      </c>
      <c r="AQ101" s="177" t="s">
        <v>1285</v>
      </c>
      <c r="AR101" s="71"/>
      <c r="AS101" s="71"/>
      <c r="AT101" s="216" t="s">
        <v>1287</v>
      </c>
      <c r="AU101" s="216" t="s">
        <v>1288</v>
      </c>
      <c r="AV101" s="216" t="s">
        <v>1289</v>
      </c>
      <c r="AW101" s="216" t="s">
        <v>1290</v>
      </c>
      <c r="AX101" s="216" t="s">
        <v>1291</v>
      </c>
      <c r="AY101" s="216" t="s">
        <v>1292</v>
      </c>
      <c r="AZ101" s="216" t="s">
        <v>1293</v>
      </c>
      <c r="BA101" s="213">
        <v>29093064279</v>
      </c>
      <c r="BB101" s="180">
        <v>2.2599999999999999E-2</v>
      </c>
      <c r="BC101" s="216" t="s">
        <v>777</v>
      </c>
      <c r="BD101" s="216" t="s">
        <v>777</v>
      </c>
      <c r="BE101" s="59"/>
    </row>
    <row r="102" spans="1:57" s="167" customFormat="1" ht="200.1" customHeight="1">
      <c r="A102" s="49" t="s">
        <v>1009</v>
      </c>
      <c r="B102" s="81" t="s">
        <v>602</v>
      </c>
      <c r="C102" s="51" t="s">
        <v>478</v>
      </c>
      <c r="D102" s="81" t="s">
        <v>470</v>
      </c>
      <c r="E102" s="81" t="s">
        <v>939</v>
      </c>
      <c r="F102" s="51" t="s">
        <v>764</v>
      </c>
      <c r="G102" s="51" t="s">
        <v>479</v>
      </c>
      <c r="H102" s="51" t="s">
        <v>467</v>
      </c>
      <c r="I102" s="216" t="s">
        <v>1279</v>
      </c>
      <c r="J102" s="216" t="s">
        <v>1280</v>
      </c>
      <c r="K102" s="256" t="s">
        <v>1281</v>
      </c>
      <c r="L102" s="52">
        <v>42522</v>
      </c>
      <c r="M102" s="52">
        <v>43981</v>
      </c>
      <c r="N102" s="81" t="s">
        <v>652</v>
      </c>
      <c r="O102" s="81" t="s">
        <v>653</v>
      </c>
      <c r="P102" s="51">
        <v>1</v>
      </c>
      <c r="Q102" s="51">
        <v>4</v>
      </c>
      <c r="R102" s="51">
        <v>3</v>
      </c>
      <c r="S102" s="51">
        <v>1</v>
      </c>
      <c r="T102" s="49">
        <v>1</v>
      </c>
      <c r="U102" s="54">
        <v>1</v>
      </c>
      <c r="V102" s="51">
        <v>4</v>
      </c>
      <c r="W102" s="54">
        <v>1</v>
      </c>
      <c r="X102" s="51">
        <v>1</v>
      </c>
      <c r="Y102" s="54">
        <f>X102/T102</f>
        <v>1</v>
      </c>
      <c r="Z102" s="56"/>
      <c r="AA102" s="58"/>
      <c r="AB102" s="81" t="s">
        <v>562</v>
      </c>
      <c r="AC102" s="81" t="s">
        <v>563</v>
      </c>
      <c r="AD102" s="58" t="s">
        <v>937</v>
      </c>
      <c r="AE102" s="51">
        <v>1004</v>
      </c>
      <c r="AF102" s="81" t="s">
        <v>564</v>
      </c>
      <c r="AG102" s="81" t="s">
        <v>940</v>
      </c>
      <c r="AH102" s="122">
        <v>21599000000</v>
      </c>
      <c r="AI102" s="50"/>
      <c r="AJ102" s="122">
        <v>20631000000</v>
      </c>
      <c r="AK102" s="187" t="s">
        <v>777</v>
      </c>
      <c r="AL102" s="187"/>
      <c r="AM102" s="187" t="s">
        <v>777</v>
      </c>
      <c r="AN102" s="187" t="s">
        <v>777</v>
      </c>
      <c r="AO102" s="187" t="s">
        <v>777</v>
      </c>
      <c r="AP102" s="187" t="s">
        <v>777</v>
      </c>
      <c r="AQ102" s="187" t="s">
        <v>777</v>
      </c>
      <c r="AR102" s="51"/>
      <c r="AS102" s="51"/>
      <c r="AT102" s="182" t="s">
        <v>777</v>
      </c>
      <c r="AU102" s="182" t="s">
        <v>777</v>
      </c>
      <c r="AV102" s="182" t="s">
        <v>777</v>
      </c>
      <c r="AW102" s="182" t="s">
        <v>777</v>
      </c>
      <c r="AX102" s="182" t="s">
        <v>777</v>
      </c>
      <c r="AY102" s="182" t="s">
        <v>777</v>
      </c>
      <c r="AZ102" s="182" t="s">
        <v>777</v>
      </c>
      <c r="BA102" s="182" t="s">
        <v>777</v>
      </c>
      <c r="BB102" s="182" t="s">
        <v>777</v>
      </c>
      <c r="BC102" s="182" t="s">
        <v>777</v>
      </c>
      <c r="BD102" s="182" t="s">
        <v>777</v>
      </c>
      <c r="BE102" s="59"/>
    </row>
    <row r="103" spans="1:57" s="167" customFormat="1" ht="200.1" customHeight="1">
      <c r="A103" s="192" t="s">
        <v>1053</v>
      </c>
      <c r="B103" s="81" t="s">
        <v>597</v>
      </c>
      <c r="C103" s="51" t="s">
        <v>571</v>
      </c>
      <c r="D103" s="81" t="s">
        <v>583</v>
      </c>
      <c r="E103" s="81" t="s">
        <v>572</v>
      </c>
      <c r="F103" s="51" t="s">
        <v>758</v>
      </c>
      <c r="G103" s="51" t="s">
        <v>453</v>
      </c>
      <c r="H103" s="51" t="s">
        <v>467</v>
      </c>
      <c r="I103" s="159" t="s">
        <v>777</v>
      </c>
      <c r="J103" s="159" t="s">
        <v>777</v>
      </c>
      <c r="K103" s="159" t="s">
        <v>777</v>
      </c>
      <c r="L103" s="52">
        <v>42887</v>
      </c>
      <c r="M103" s="52">
        <v>43100</v>
      </c>
      <c r="N103" s="51" t="s">
        <v>573</v>
      </c>
      <c r="O103" s="51" t="s">
        <v>574</v>
      </c>
      <c r="P103" s="51">
        <v>1</v>
      </c>
      <c r="Q103" s="51" t="s">
        <v>777</v>
      </c>
      <c r="R103" s="51" t="s">
        <v>777</v>
      </c>
      <c r="S103" s="51" t="s">
        <v>777</v>
      </c>
      <c r="T103" s="51">
        <v>1</v>
      </c>
      <c r="U103" s="54">
        <v>1</v>
      </c>
      <c r="V103" s="81" t="s">
        <v>949</v>
      </c>
      <c r="W103" s="81" t="s">
        <v>949</v>
      </c>
      <c r="X103" s="51" t="s">
        <v>949</v>
      </c>
      <c r="Y103" s="51" t="s">
        <v>949</v>
      </c>
      <c r="Z103" s="56"/>
      <c r="AA103" s="51"/>
      <c r="AB103" s="51" t="s">
        <v>778</v>
      </c>
      <c r="AC103" s="51" t="s">
        <v>781</v>
      </c>
      <c r="AD103" s="51" t="s">
        <v>782</v>
      </c>
      <c r="AE103" s="51">
        <v>990</v>
      </c>
      <c r="AF103" s="51" t="s">
        <v>779</v>
      </c>
      <c r="AG103" s="51" t="s">
        <v>780</v>
      </c>
      <c r="AH103" s="122">
        <v>105000000</v>
      </c>
      <c r="AI103" s="51"/>
      <c r="AJ103" s="61"/>
      <c r="AK103" s="187" t="s">
        <v>777</v>
      </c>
      <c r="AL103" s="187"/>
      <c r="AM103" s="187" t="s">
        <v>777</v>
      </c>
      <c r="AN103" s="187" t="s">
        <v>777</v>
      </c>
      <c r="AO103" s="187" t="s">
        <v>777</v>
      </c>
      <c r="AP103" s="187" t="s">
        <v>777</v>
      </c>
      <c r="AQ103" s="187" t="s">
        <v>777</v>
      </c>
      <c r="AR103" s="51"/>
      <c r="AS103" s="51"/>
      <c r="AT103" s="182" t="s">
        <v>777</v>
      </c>
      <c r="AU103" s="182" t="s">
        <v>777</v>
      </c>
      <c r="AV103" s="182" t="s">
        <v>777</v>
      </c>
      <c r="AW103" s="182" t="s">
        <v>777</v>
      </c>
      <c r="AX103" s="182" t="s">
        <v>777</v>
      </c>
      <c r="AY103" s="182" t="s">
        <v>777</v>
      </c>
      <c r="AZ103" s="182" t="s">
        <v>777</v>
      </c>
      <c r="BA103" s="182" t="s">
        <v>777</v>
      </c>
      <c r="BB103" s="182" t="s">
        <v>777</v>
      </c>
      <c r="BC103" s="182" t="s">
        <v>777</v>
      </c>
      <c r="BD103" s="182" t="s">
        <v>777</v>
      </c>
      <c r="BE103" s="60"/>
    </row>
    <row r="104" spans="1:57" ht="159.75" customHeight="1">
      <c r="A104" s="320">
        <v>13</v>
      </c>
      <c r="B104" s="137" t="s">
        <v>598</v>
      </c>
      <c r="C104" s="135" t="s">
        <v>1378</v>
      </c>
      <c r="D104" s="137" t="s">
        <v>454</v>
      </c>
      <c r="E104" s="282" t="s">
        <v>777</v>
      </c>
      <c r="F104" s="135" t="s">
        <v>806</v>
      </c>
      <c r="G104" s="347" t="s">
        <v>1380</v>
      </c>
      <c r="H104" s="347" t="s">
        <v>777</v>
      </c>
      <c r="I104" s="285" t="s">
        <v>1381</v>
      </c>
      <c r="J104" s="285">
        <v>6605400</v>
      </c>
      <c r="K104" s="287" t="s">
        <v>1382</v>
      </c>
      <c r="L104" s="347" t="s">
        <v>777</v>
      </c>
      <c r="M104" s="347" t="s">
        <v>777</v>
      </c>
      <c r="N104" s="347" t="s">
        <v>777</v>
      </c>
      <c r="O104" s="347" t="s">
        <v>777</v>
      </c>
      <c r="P104" s="347" t="s">
        <v>777</v>
      </c>
      <c r="Q104" s="347" t="s">
        <v>777</v>
      </c>
      <c r="R104" s="347" t="s">
        <v>777</v>
      </c>
      <c r="S104" s="347" t="s">
        <v>777</v>
      </c>
      <c r="T104" s="347" t="s">
        <v>777</v>
      </c>
      <c r="U104" s="347" t="s">
        <v>777</v>
      </c>
      <c r="V104" s="347" t="s">
        <v>777</v>
      </c>
      <c r="W104" s="347" t="s">
        <v>777</v>
      </c>
      <c r="X104" s="347" t="s">
        <v>777</v>
      </c>
      <c r="Y104" s="347" t="s">
        <v>777</v>
      </c>
      <c r="Z104" s="347" t="s">
        <v>777</v>
      </c>
      <c r="AA104" s="347" t="s">
        <v>777</v>
      </c>
      <c r="AB104" s="347" t="s">
        <v>777</v>
      </c>
      <c r="AC104" s="347" t="s">
        <v>777</v>
      </c>
      <c r="AD104" s="347" t="s">
        <v>777</v>
      </c>
      <c r="AE104" s="347" t="s">
        <v>777</v>
      </c>
      <c r="AF104" s="347" t="s">
        <v>777</v>
      </c>
      <c r="AG104" s="347" t="s">
        <v>777</v>
      </c>
      <c r="AH104" s="347" t="s">
        <v>777</v>
      </c>
      <c r="AI104" s="347" t="s">
        <v>777</v>
      </c>
      <c r="AJ104" s="347" t="s">
        <v>777</v>
      </c>
      <c r="AK104" s="345" t="s">
        <v>1473</v>
      </c>
      <c r="AL104" s="343"/>
      <c r="AM104" s="335">
        <v>44013</v>
      </c>
      <c r="AN104" s="335">
        <v>44166</v>
      </c>
      <c r="AO104" s="346" t="s">
        <v>1474</v>
      </c>
      <c r="AP104" s="346" t="s">
        <v>1475</v>
      </c>
      <c r="AQ104" s="338">
        <v>345</v>
      </c>
      <c r="AR104" s="341">
        <v>335</v>
      </c>
      <c r="AS104" s="344">
        <f>335/345</f>
        <v>0.97101449275362317</v>
      </c>
      <c r="AT104" s="345" t="s">
        <v>1476</v>
      </c>
      <c r="AU104" s="348" t="s">
        <v>1477</v>
      </c>
      <c r="AV104" s="348" t="s">
        <v>1478</v>
      </c>
      <c r="AW104" s="349" t="s">
        <v>1479</v>
      </c>
      <c r="AX104" s="338">
        <v>7850</v>
      </c>
      <c r="AY104" s="338" t="s">
        <v>1480</v>
      </c>
      <c r="AZ104" s="338" t="s">
        <v>1481</v>
      </c>
      <c r="BA104" s="350">
        <v>6035725026</v>
      </c>
      <c r="BB104" s="351">
        <f>+(337044704/BA104)</f>
        <v>5.5841626738812274E-2</v>
      </c>
      <c r="BC104" s="350">
        <v>327275292</v>
      </c>
      <c r="BD104" s="349" t="s">
        <v>1482</v>
      </c>
      <c r="BE104" s="342"/>
    </row>
    <row r="105" spans="1:57" ht="115.5" customHeight="1">
      <c r="A105" s="320" t="s">
        <v>1379</v>
      </c>
      <c r="B105" s="137" t="s">
        <v>598</v>
      </c>
      <c r="C105" s="135" t="s">
        <v>1378</v>
      </c>
      <c r="D105" s="137" t="s">
        <v>454</v>
      </c>
      <c r="E105" s="282" t="s">
        <v>777</v>
      </c>
      <c r="F105" s="135" t="s">
        <v>806</v>
      </c>
      <c r="G105" s="347" t="s">
        <v>1380</v>
      </c>
      <c r="H105" s="347" t="s">
        <v>777</v>
      </c>
      <c r="I105" s="286" t="s">
        <v>1383</v>
      </c>
      <c r="J105" s="286">
        <v>6605400</v>
      </c>
      <c r="K105" s="287" t="s">
        <v>1384</v>
      </c>
      <c r="L105" s="347" t="s">
        <v>777</v>
      </c>
      <c r="M105" s="347" t="s">
        <v>777</v>
      </c>
      <c r="N105" s="347" t="s">
        <v>777</v>
      </c>
      <c r="O105" s="347" t="s">
        <v>777</v>
      </c>
      <c r="P105" s="347" t="s">
        <v>777</v>
      </c>
      <c r="Q105" s="347" t="s">
        <v>777</v>
      </c>
      <c r="R105" s="347" t="s">
        <v>777</v>
      </c>
      <c r="S105" s="347" t="s">
        <v>777</v>
      </c>
      <c r="T105" s="347" t="s">
        <v>777</v>
      </c>
      <c r="U105" s="347" t="s">
        <v>777</v>
      </c>
      <c r="V105" s="347" t="s">
        <v>777</v>
      </c>
      <c r="W105" s="347" t="s">
        <v>777</v>
      </c>
      <c r="X105" s="347" t="s">
        <v>777</v>
      </c>
      <c r="Y105" s="347" t="s">
        <v>777</v>
      </c>
      <c r="Z105" s="347" t="s">
        <v>777</v>
      </c>
      <c r="AA105" s="347" t="s">
        <v>777</v>
      </c>
      <c r="AB105" s="347" t="s">
        <v>777</v>
      </c>
      <c r="AC105" s="347" t="s">
        <v>777</v>
      </c>
      <c r="AD105" s="347" t="s">
        <v>777</v>
      </c>
      <c r="AE105" s="347" t="s">
        <v>777</v>
      </c>
      <c r="AF105" s="347" t="s">
        <v>777</v>
      </c>
      <c r="AG105" s="347" t="s">
        <v>777</v>
      </c>
      <c r="AH105" s="347" t="s">
        <v>777</v>
      </c>
      <c r="AI105" s="347" t="s">
        <v>777</v>
      </c>
      <c r="AJ105" s="347" t="s">
        <v>777</v>
      </c>
      <c r="AK105" s="345" t="s">
        <v>1483</v>
      </c>
      <c r="AL105" s="343"/>
      <c r="AM105" s="335">
        <v>44105</v>
      </c>
      <c r="AN105" s="335">
        <v>44196</v>
      </c>
      <c r="AO105" s="338" t="s">
        <v>1484</v>
      </c>
      <c r="AP105" s="345" t="s">
        <v>1485</v>
      </c>
      <c r="AQ105" s="343">
        <v>2</v>
      </c>
      <c r="AR105" s="340">
        <v>0</v>
      </c>
      <c r="AS105" s="340">
        <v>0</v>
      </c>
      <c r="AT105" s="338" t="s">
        <v>1476</v>
      </c>
      <c r="AU105" s="348" t="s">
        <v>1477</v>
      </c>
      <c r="AV105" s="348" t="s">
        <v>1478</v>
      </c>
      <c r="AW105" s="349" t="s">
        <v>1486</v>
      </c>
      <c r="AX105" s="343">
        <v>7851</v>
      </c>
      <c r="AY105" s="338" t="s">
        <v>1487</v>
      </c>
      <c r="AZ105" s="338" t="s">
        <v>1488</v>
      </c>
      <c r="BA105" s="352">
        <v>3051820143</v>
      </c>
      <c r="BB105" s="353">
        <f>+(1017273381/BA105)</f>
        <v>0.33333333333333331</v>
      </c>
      <c r="BC105" s="350">
        <v>0</v>
      </c>
      <c r="BD105" s="349" t="s">
        <v>1489</v>
      </c>
      <c r="BE105" s="342"/>
    </row>
    <row r="106" spans="1:57" ht="240">
      <c r="A106" s="320" t="s">
        <v>1427</v>
      </c>
      <c r="B106" s="333" t="s">
        <v>457</v>
      </c>
      <c r="C106" s="326" t="s">
        <v>465</v>
      </c>
      <c r="D106" s="333" t="s">
        <v>454</v>
      </c>
      <c r="E106" s="333"/>
      <c r="F106" s="326" t="s">
        <v>761</v>
      </c>
      <c r="G106" s="326" t="s">
        <v>466</v>
      </c>
      <c r="H106" s="326" t="s">
        <v>467</v>
      </c>
      <c r="I106" s="334" t="s">
        <v>1266</v>
      </c>
      <c r="J106" s="334">
        <v>3103061084</v>
      </c>
      <c r="K106" s="337" t="s">
        <v>1267</v>
      </c>
      <c r="L106" s="327"/>
      <c r="M106" s="327"/>
      <c r="N106" s="326"/>
      <c r="O106" s="326"/>
      <c r="P106" s="328"/>
      <c r="Q106" s="328"/>
      <c r="R106" s="328"/>
      <c r="S106" s="328"/>
      <c r="T106" s="329"/>
      <c r="U106" s="330"/>
      <c r="V106" s="329"/>
      <c r="W106" s="329"/>
      <c r="X106" s="329"/>
      <c r="Y106" s="329"/>
      <c r="Z106" s="331"/>
      <c r="AA106" s="329"/>
      <c r="AB106" s="325"/>
      <c r="AC106" s="325"/>
      <c r="AD106" s="325"/>
      <c r="AE106" s="326"/>
      <c r="AF106" s="326"/>
      <c r="AG106" s="325"/>
      <c r="AH106" s="332"/>
      <c r="AI106" s="332"/>
      <c r="AJ106" s="332"/>
      <c r="AK106" s="338" t="s">
        <v>1445</v>
      </c>
      <c r="AL106" s="304"/>
      <c r="AM106" s="324">
        <v>44013</v>
      </c>
      <c r="AN106" s="324">
        <v>44196</v>
      </c>
      <c r="AO106" s="319" t="s">
        <v>1446</v>
      </c>
      <c r="AP106" s="323" t="s">
        <v>1447</v>
      </c>
      <c r="AQ106" s="318">
        <v>3.7999999999999999E-2</v>
      </c>
      <c r="AR106" s="307" t="s">
        <v>777</v>
      </c>
      <c r="AS106" s="307" t="s">
        <v>777</v>
      </c>
      <c r="AT106" s="319" t="s">
        <v>1186</v>
      </c>
      <c r="AU106" s="319" t="s">
        <v>1448</v>
      </c>
      <c r="AV106" s="319" t="s">
        <v>1449</v>
      </c>
      <c r="AW106" s="319" t="s">
        <v>1450</v>
      </c>
      <c r="AX106" s="319">
        <v>7828</v>
      </c>
      <c r="AY106" s="319" t="s">
        <v>1451</v>
      </c>
      <c r="AZ106" s="319" t="s">
        <v>1452</v>
      </c>
      <c r="BA106" s="321">
        <v>1388426420</v>
      </c>
      <c r="BB106" s="317" t="s">
        <v>1453</v>
      </c>
      <c r="BC106" s="319" t="s">
        <v>777</v>
      </c>
      <c r="BD106" s="319" t="s">
        <v>777</v>
      </c>
      <c r="BE106" s="316" t="s">
        <v>1454</v>
      </c>
    </row>
    <row r="107" spans="1:57" ht="195">
      <c r="A107" s="320" t="s">
        <v>1427</v>
      </c>
      <c r="B107" s="333" t="s">
        <v>457</v>
      </c>
      <c r="C107" s="326" t="s">
        <v>465</v>
      </c>
      <c r="D107" s="333" t="s">
        <v>454</v>
      </c>
      <c r="E107" s="333"/>
      <c r="F107" s="326" t="s">
        <v>761</v>
      </c>
      <c r="G107" s="326" t="s">
        <v>466</v>
      </c>
      <c r="H107" s="326" t="s">
        <v>467</v>
      </c>
      <c r="I107" s="334" t="s">
        <v>1266</v>
      </c>
      <c r="J107" s="334">
        <v>3103061084</v>
      </c>
      <c r="K107" s="337" t="s">
        <v>1267</v>
      </c>
      <c r="L107" s="327"/>
      <c r="M107" s="327"/>
      <c r="N107" s="326"/>
      <c r="O107" s="326"/>
      <c r="P107" s="328"/>
      <c r="Q107" s="328"/>
      <c r="R107" s="328"/>
      <c r="S107" s="328"/>
      <c r="T107" s="329"/>
      <c r="U107" s="330"/>
      <c r="V107" s="329"/>
      <c r="W107" s="329"/>
      <c r="X107" s="329"/>
      <c r="Y107" s="329"/>
      <c r="Z107" s="331"/>
      <c r="AA107" s="329"/>
      <c r="AB107" s="325"/>
      <c r="AC107" s="325"/>
      <c r="AD107" s="325"/>
      <c r="AE107" s="326"/>
      <c r="AF107" s="326"/>
      <c r="AG107" s="325"/>
      <c r="AH107" s="332"/>
      <c r="AI107" s="332"/>
      <c r="AJ107" s="332"/>
      <c r="AK107" s="319" t="s">
        <v>1455</v>
      </c>
      <c r="AL107" s="304"/>
      <c r="AM107" s="324">
        <v>44013</v>
      </c>
      <c r="AN107" s="324">
        <v>44196</v>
      </c>
      <c r="AO107" s="319" t="s">
        <v>1456</v>
      </c>
      <c r="AP107" s="323" t="s">
        <v>1457</v>
      </c>
      <c r="AQ107" s="311">
        <v>0.1</v>
      </c>
      <c r="AR107" s="307" t="s">
        <v>777</v>
      </c>
      <c r="AS107" s="307" t="s">
        <v>777</v>
      </c>
      <c r="AT107" s="319" t="s">
        <v>1186</v>
      </c>
      <c r="AU107" s="319" t="s">
        <v>1448</v>
      </c>
      <c r="AV107" s="319" t="s">
        <v>1449</v>
      </c>
      <c r="AW107" s="319" t="s">
        <v>1458</v>
      </c>
      <c r="AX107" s="319">
        <v>7828</v>
      </c>
      <c r="AY107" s="319" t="s">
        <v>1451</v>
      </c>
      <c r="AZ107" s="319" t="s">
        <v>1459</v>
      </c>
      <c r="BA107" s="321">
        <v>1414848608</v>
      </c>
      <c r="BB107" s="317" t="s">
        <v>1453</v>
      </c>
      <c r="BC107" s="319" t="s">
        <v>777</v>
      </c>
      <c r="BD107" s="319" t="s">
        <v>777</v>
      </c>
      <c r="BE107" s="316" t="s">
        <v>1454</v>
      </c>
    </row>
    <row r="108" spans="1:57" ht="210">
      <c r="A108" s="320" t="s">
        <v>1427</v>
      </c>
      <c r="B108" s="333" t="s">
        <v>457</v>
      </c>
      <c r="C108" s="326" t="s">
        <v>465</v>
      </c>
      <c r="D108" s="333" t="s">
        <v>454</v>
      </c>
      <c r="E108" s="333"/>
      <c r="F108" s="326" t="s">
        <v>761</v>
      </c>
      <c r="G108" s="326" t="s">
        <v>466</v>
      </c>
      <c r="H108" s="326" t="s">
        <v>467</v>
      </c>
      <c r="I108" s="334" t="s">
        <v>1266</v>
      </c>
      <c r="J108" s="334">
        <v>3103061084</v>
      </c>
      <c r="K108" s="337" t="s">
        <v>1267</v>
      </c>
      <c r="L108" s="327"/>
      <c r="M108" s="327"/>
      <c r="N108" s="326"/>
      <c r="O108" s="326"/>
      <c r="P108" s="328"/>
      <c r="Q108" s="328"/>
      <c r="R108" s="328"/>
      <c r="S108" s="328"/>
      <c r="T108" s="329"/>
      <c r="U108" s="330"/>
      <c r="V108" s="329"/>
      <c r="W108" s="329"/>
      <c r="X108" s="329"/>
      <c r="Y108" s="329"/>
      <c r="Z108" s="331"/>
      <c r="AA108" s="329"/>
      <c r="AB108" s="325"/>
      <c r="AC108" s="325"/>
      <c r="AD108" s="325"/>
      <c r="AE108" s="326"/>
      <c r="AF108" s="326"/>
      <c r="AG108" s="325"/>
      <c r="AH108" s="332"/>
      <c r="AI108" s="332"/>
      <c r="AJ108" s="332"/>
      <c r="AK108" s="319" t="s">
        <v>1460</v>
      </c>
      <c r="AL108" s="304"/>
      <c r="AM108" s="324">
        <v>44013</v>
      </c>
      <c r="AN108" s="324">
        <v>44196</v>
      </c>
      <c r="AO108" s="319" t="s">
        <v>1461</v>
      </c>
      <c r="AP108" s="322" t="s">
        <v>1462</v>
      </c>
      <c r="AQ108" s="319">
        <v>5904</v>
      </c>
      <c r="AR108" s="307" t="s">
        <v>777</v>
      </c>
      <c r="AS108" s="307" t="s">
        <v>777</v>
      </c>
      <c r="AT108" s="319" t="s">
        <v>1186</v>
      </c>
      <c r="AU108" s="319" t="s">
        <v>1448</v>
      </c>
      <c r="AV108" s="319" t="s">
        <v>1463</v>
      </c>
      <c r="AW108" s="319" t="s">
        <v>1450</v>
      </c>
      <c r="AX108" s="319">
        <v>7828</v>
      </c>
      <c r="AY108" s="319" t="s">
        <v>1451</v>
      </c>
      <c r="AZ108" s="319" t="s">
        <v>1464</v>
      </c>
      <c r="BA108" s="321">
        <v>2778853043</v>
      </c>
      <c r="BB108" s="317" t="s">
        <v>1453</v>
      </c>
      <c r="BC108" s="319" t="s">
        <v>777</v>
      </c>
      <c r="BD108" s="319" t="s">
        <v>777</v>
      </c>
      <c r="BE108" s="316" t="s">
        <v>1454</v>
      </c>
    </row>
    <row r="109" spans="1:57" ht="195">
      <c r="A109" s="320" t="s">
        <v>1427</v>
      </c>
      <c r="B109" s="333" t="s">
        <v>457</v>
      </c>
      <c r="C109" s="326" t="s">
        <v>465</v>
      </c>
      <c r="D109" s="333" t="s">
        <v>454</v>
      </c>
      <c r="E109" s="333"/>
      <c r="F109" s="326" t="s">
        <v>761</v>
      </c>
      <c r="G109" s="326" t="s">
        <v>466</v>
      </c>
      <c r="H109" s="326" t="s">
        <v>467</v>
      </c>
      <c r="I109" s="334" t="s">
        <v>1266</v>
      </c>
      <c r="J109" s="334">
        <v>3103061084</v>
      </c>
      <c r="K109" s="337" t="s">
        <v>1267</v>
      </c>
      <c r="L109" s="327"/>
      <c r="M109" s="327"/>
      <c r="N109" s="326"/>
      <c r="O109" s="326"/>
      <c r="P109" s="328"/>
      <c r="Q109" s="328"/>
      <c r="R109" s="328"/>
      <c r="S109" s="328"/>
      <c r="T109" s="329"/>
      <c r="U109" s="330"/>
      <c r="V109" s="329"/>
      <c r="W109" s="329"/>
      <c r="X109" s="329"/>
      <c r="Y109" s="329"/>
      <c r="Z109" s="331"/>
      <c r="AA109" s="329"/>
      <c r="AB109" s="325"/>
      <c r="AC109" s="325"/>
      <c r="AD109" s="325"/>
      <c r="AE109" s="326"/>
      <c r="AF109" s="326"/>
      <c r="AG109" s="325"/>
      <c r="AH109" s="332"/>
      <c r="AI109" s="332"/>
      <c r="AJ109" s="332"/>
      <c r="AK109" s="319" t="s">
        <v>1465</v>
      </c>
      <c r="AL109" s="304"/>
      <c r="AM109" s="324">
        <v>44013</v>
      </c>
      <c r="AN109" s="324">
        <v>44196</v>
      </c>
      <c r="AO109" s="319" t="s">
        <v>1466</v>
      </c>
      <c r="AP109" s="315" t="s">
        <v>1467</v>
      </c>
      <c r="AQ109" s="319">
        <v>1000</v>
      </c>
      <c r="AR109" s="307" t="s">
        <v>777</v>
      </c>
      <c r="AS109" s="307" t="s">
        <v>777</v>
      </c>
      <c r="AT109" s="319" t="s">
        <v>1468</v>
      </c>
      <c r="AU109" s="319" t="s">
        <v>1469</v>
      </c>
      <c r="AV109" s="319" t="s">
        <v>1470</v>
      </c>
      <c r="AW109" s="319" t="s">
        <v>1471</v>
      </c>
      <c r="AX109" s="319">
        <v>7832</v>
      </c>
      <c r="AY109" s="312" t="s">
        <v>1472</v>
      </c>
      <c r="AZ109" s="319" t="s">
        <v>1471</v>
      </c>
      <c r="BA109" s="321">
        <v>2070226345</v>
      </c>
      <c r="BB109" s="317" t="s">
        <v>1453</v>
      </c>
      <c r="BC109" s="319" t="s">
        <v>777</v>
      </c>
      <c r="BD109" s="319" t="s">
        <v>777</v>
      </c>
      <c r="BE109" s="316" t="s">
        <v>1454</v>
      </c>
    </row>
    <row r="110" spans="1:57" ht="140.25">
      <c r="A110" s="320" t="s">
        <v>1427</v>
      </c>
      <c r="B110" s="326" t="s">
        <v>599</v>
      </c>
      <c r="C110" s="326" t="s">
        <v>607</v>
      </c>
      <c r="D110" s="326" t="s">
        <v>1495</v>
      </c>
      <c r="E110" s="326" t="s">
        <v>1496</v>
      </c>
      <c r="F110" s="326" t="s">
        <v>759</v>
      </c>
      <c r="G110" s="326" t="s">
        <v>474</v>
      </c>
      <c r="H110" s="326" t="s">
        <v>467</v>
      </c>
      <c r="I110" s="334" t="s">
        <v>1497</v>
      </c>
      <c r="J110" s="334" t="s">
        <v>1386</v>
      </c>
      <c r="K110" s="334" t="s">
        <v>1498</v>
      </c>
      <c r="L110" s="362">
        <v>44013</v>
      </c>
      <c r="M110" s="362">
        <v>45443</v>
      </c>
      <c r="N110" s="341" t="s">
        <v>1499</v>
      </c>
      <c r="O110" s="361" t="s">
        <v>1500</v>
      </c>
      <c r="P110" s="341"/>
      <c r="Q110" s="341"/>
      <c r="R110" s="341"/>
      <c r="S110" s="341"/>
      <c r="T110" s="341"/>
      <c r="U110" s="341"/>
      <c r="V110" s="341"/>
      <c r="W110" s="341"/>
      <c r="X110" s="341"/>
      <c r="Y110" s="341"/>
      <c r="Z110" s="341"/>
      <c r="AA110" s="341"/>
      <c r="AB110" s="341"/>
      <c r="AC110" s="341"/>
      <c r="AD110" s="341"/>
      <c r="AE110" s="341">
        <v>7772</v>
      </c>
      <c r="AF110" s="341" t="s">
        <v>1501</v>
      </c>
      <c r="AG110" s="341" t="s">
        <v>1502</v>
      </c>
      <c r="AH110" s="361" t="s">
        <v>1503</v>
      </c>
      <c r="AI110" s="341"/>
      <c r="AJ110" s="341"/>
      <c r="AK110" s="338" t="s">
        <v>1504</v>
      </c>
      <c r="AL110" s="343"/>
      <c r="AM110" s="164">
        <v>44013</v>
      </c>
      <c r="AN110" s="357">
        <v>43982</v>
      </c>
      <c r="AO110" s="338" t="s">
        <v>1504</v>
      </c>
      <c r="AP110" s="358" t="s">
        <v>1500</v>
      </c>
      <c r="AQ110" s="338" t="s">
        <v>1505</v>
      </c>
      <c r="AR110" s="340"/>
      <c r="AS110" s="340"/>
      <c r="AT110" s="334" t="s">
        <v>1388</v>
      </c>
      <c r="AU110" s="343"/>
      <c r="AV110" s="338" t="s">
        <v>1506</v>
      </c>
      <c r="AW110" s="343"/>
      <c r="AX110" s="343">
        <v>7772</v>
      </c>
      <c r="AY110" s="338" t="s">
        <v>1501</v>
      </c>
      <c r="AZ110" s="338" t="s">
        <v>1507</v>
      </c>
      <c r="BA110" s="359">
        <v>45</v>
      </c>
      <c r="BB110" s="342"/>
      <c r="BC110" s="342"/>
      <c r="BD110" s="342"/>
      <c r="BE110" s="342"/>
    </row>
    <row r="111" spans="1:57" ht="191.25">
      <c r="A111" s="320" t="s">
        <v>1427</v>
      </c>
      <c r="B111" s="326" t="s">
        <v>599</v>
      </c>
      <c r="C111" s="326" t="s">
        <v>607</v>
      </c>
      <c r="D111" s="326" t="s">
        <v>1495</v>
      </c>
      <c r="E111" s="326" t="s">
        <v>1508</v>
      </c>
      <c r="F111" s="326" t="s">
        <v>759</v>
      </c>
      <c r="G111" s="366" t="s">
        <v>474</v>
      </c>
      <c r="H111" s="360" t="s">
        <v>467</v>
      </c>
      <c r="I111" s="334" t="s">
        <v>1497</v>
      </c>
      <c r="J111" s="334" t="s">
        <v>1386</v>
      </c>
      <c r="K111" s="334" t="s">
        <v>1498</v>
      </c>
      <c r="L111" s="363">
        <v>44013</v>
      </c>
      <c r="M111" s="363">
        <v>45443</v>
      </c>
      <c r="N111" s="363" t="s">
        <v>1509</v>
      </c>
      <c r="O111" s="363" t="s">
        <v>1510</v>
      </c>
      <c r="P111" s="326"/>
      <c r="Q111" s="363"/>
      <c r="R111" s="363"/>
      <c r="S111" s="363"/>
      <c r="T111" s="363"/>
      <c r="U111" s="363"/>
      <c r="V111" s="363"/>
      <c r="W111" s="363"/>
      <c r="X111" s="363"/>
      <c r="Y111" s="363"/>
      <c r="Z111" s="363"/>
      <c r="AA111" s="363"/>
      <c r="AB111" s="363"/>
      <c r="AC111" s="363"/>
      <c r="AD111" s="363"/>
      <c r="AE111" s="363">
        <v>7722</v>
      </c>
      <c r="AF111" s="363" t="s">
        <v>1511</v>
      </c>
      <c r="AG111" s="363"/>
      <c r="AH111" s="363">
        <v>11015</v>
      </c>
      <c r="AI111" s="363"/>
      <c r="AJ111" s="363"/>
      <c r="AK111" s="338" t="s">
        <v>1512</v>
      </c>
      <c r="AL111" s="343"/>
      <c r="AM111" s="164">
        <v>44013</v>
      </c>
      <c r="AN111" s="357">
        <v>43982</v>
      </c>
      <c r="AO111" s="338" t="s">
        <v>1512</v>
      </c>
      <c r="AP111" s="358" t="s">
        <v>1510</v>
      </c>
      <c r="AQ111" s="338" t="s">
        <v>1514</v>
      </c>
      <c r="AR111" s="360"/>
      <c r="AS111" s="340"/>
      <c r="AT111" s="334" t="s">
        <v>1388</v>
      </c>
      <c r="AU111" s="343"/>
      <c r="AV111" s="338" t="s">
        <v>1513</v>
      </c>
      <c r="AW111" s="343"/>
      <c r="AX111" s="343">
        <v>7722</v>
      </c>
      <c r="AY111" s="338" t="s">
        <v>1511</v>
      </c>
      <c r="AZ111" s="219" t="s">
        <v>1515</v>
      </c>
      <c r="BA111" s="213" t="s">
        <v>1516</v>
      </c>
      <c r="BB111" s="342"/>
      <c r="BC111" s="342"/>
      <c r="BD111" s="342"/>
      <c r="BE111" s="342"/>
    </row>
  </sheetData>
  <autoFilter ref="A10:BE109"/>
  <mergeCells count="61">
    <mergeCell ref="BD70:BD73"/>
    <mergeCell ref="BE70:BE73"/>
    <mergeCell ref="AT74:AT75"/>
    <mergeCell ref="AU74:AU75"/>
    <mergeCell ref="AV74:AV75"/>
    <mergeCell ref="AW74:AW75"/>
    <mergeCell ref="AX74:AX75"/>
    <mergeCell ref="AY74:AY75"/>
    <mergeCell ref="AZ74:AZ75"/>
    <mergeCell ref="BA74:BA75"/>
    <mergeCell ref="BB74:BB75"/>
    <mergeCell ref="BC74:BC75"/>
    <mergeCell ref="BD74:BD75"/>
    <mergeCell ref="BE74:BE75"/>
    <mergeCell ref="AY70:AY73"/>
    <mergeCell ref="AZ70:AZ73"/>
    <mergeCell ref="BA70:BA73"/>
    <mergeCell ref="BB70:BB73"/>
    <mergeCell ref="BC70:BC73"/>
    <mergeCell ref="AT70:AT73"/>
    <mergeCell ref="AU70:AU73"/>
    <mergeCell ref="AV70:AV73"/>
    <mergeCell ref="AW70:AW73"/>
    <mergeCell ref="AX70:AX73"/>
    <mergeCell ref="AK74:AK75"/>
    <mergeCell ref="AM74:AM75"/>
    <mergeCell ref="AN74:AN75"/>
    <mergeCell ref="AO74:AO75"/>
    <mergeCell ref="AQ74:AQ75"/>
    <mergeCell ref="AP74:AP75"/>
    <mergeCell ref="AK70:AK73"/>
    <mergeCell ref="AM70:AM73"/>
    <mergeCell ref="AN70:AN73"/>
    <mergeCell ref="AO70:AO73"/>
    <mergeCell ref="AQ70:AQ73"/>
    <mergeCell ref="AP70:AP73"/>
    <mergeCell ref="A9:A10"/>
    <mergeCell ref="A7:A8"/>
    <mergeCell ref="AM9:AN9"/>
    <mergeCell ref="F1:AJ6"/>
    <mergeCell ref="D2:E2"/>
    <mergeCell ref="D3:E3"/>
    <mergeCell ref="D4:E4"/>
    <mergeCell ref="B5:C5"/>
    <mergeCell ref="AK9:AL9"/>
    <mergeCell ref="BE7:BE10"/>
    <mergeCell ref="AX9:BD9"/>
    <mergeCell ref="B7:Z8"/>
    <mergeCell ref="AB7:AD8"/>
    <mergeCell ref="AE7:AJ8"/>
    <mergeCell ref="B9:D9"/>
    <mergeCell ref="AE9:AJ9"/>
    <mergeCell ref="F9:K9"/>
    <mergeCell ref="L9:M9"/>
    <mergeCell ref="N9:S9"/>
    <mergeCell ref="T9:AA9"/>
    <mergeCell ref="AB9:AD9"/>
    <mergeCell ref="AK7:BD8"/>
    <mergeCell ref="AT9:AW9"/>
    <mergeCell ref="AO9:AQ9"/>
    <mergeCell ref="AR9:AS9"/>
  </mergeCells>
  <conditionalFormatting sqref="AH22">
    <cfRule type="duplicateValues" dxfId="83" priority="61" stopIfTrue="1"/>
  </conditionalFormatting>
  <conditionalFormatting sqref="AH22">
    <cfRule type="duplicateValues" dxfId="82" priority="60" stopIfTrue="1"/>
  </conditionalFormatting>
  <conditionalFormatting sqref="AH28">
    <cfRule type="duplicateValues" dxfId="81" priority="57" stopIfTrue="1"/>
  </conditionalFormatting>
  <conditionalFormatting sqref="AH28">
    <cfRule type="duplicateValues" dxfId="80" priority="56" stopIfTrue="1"/>
  </conditionalFormatting>
  <conditionalFormatting sqref="AH29">
    <cfRule type="duplicateValues" dxfId="79" priority="55" stopIfTrue="1"/>
  </conditionalFormatting>
  <conditionalFormatting sqref="AH29">
    <cfRule type="duplicateValues" dxfId="78" priority="54" stopIfTrue="1"/>
  </conditionalFormatting>
  <conditionalFormatting sqref="AH77">
    <cfRule type="duplicateValues" dxfId="77" priority="53" stopIfTrue="1"/>
  </conditionalFormatting>
  <conditionalFormatting sqref="AH77">
    <cfRule type="duplicateValues" dxfId="76" priority="52" stopIfTrue="1"/>
  </conditionalFormatting>
  <conditionalFormatting sqref="E64">
    <cfRule type="duplicateValues" dxfId="75" priority="50"/>
    <cfRule type="duplicateValues" dxfId="74" priority="51"/>
  </conditionalFormatting>
  <conditionalFormatting sqref="AG64">
    <cfRule type="duplicateValues" dxfId="73" priority="44"/>
    <cfRule type="duplicateValues" dxfId="72" priority="45"/>
  </conditionalFormatting>
  <conditionalFormatting sqref="N64">
    <cfRule type="duplicateValues" dxfId="71" priority="42"/>
    <cfRule type="duplicateValues" dxfId="70" priority="43"/>
  </conditionalFormatting>
  <conditionalFormatting sqref="O64">
    <cfRule type="duplicateValues" dxfId="69" priority="40"/>
    <cfRule type="duplicateValues" dxfId="68" priority="41"/>
  </conditionalFormatting>
  <conditionalFormatting sqref="AG64">
    <cfRule type="duplicateValues" dxfId="67" priority="46"/>
    <cfRule type="duplicateValues" dxfId="66" priority="47"/>
  </conditionalFormatting>
  <conditionalFormatting sqref="AG39">
    <cfRule type="duplicateValues" dxfId="65" priority="30"/>
    <cfRule type="duplicateValues" dxfId="64" priority="31"/>
  </conditionalFormatting>
  <conditionalFormatting sqref="AG40">
    <cfRule type="duplicateValues" dxfId="63" priority="28"/>
    <cfRule type="duplicateValues" dxfId="62" priority="29"/>
  </conditionalFormatting>
  <conditionalFormatting sqref="AG46">
    <cfRule type="duplicateValues" dxfId="61" priority="27" stopIfTrue="1"/>
  </conditionalFormatting>
  <conditionalFormatting sqref="AI46">
    <cfRule type="duplicateValues" dxfId="60" priority="25" stopIfTrue="1"/>
  </conditionalFormatting>
  <conditionalFormatting sqref="AH46">
    <cfRule type="duplicateValues" dxfId="59" priority="24" stopIfTrue="1"/>
  </conditionalFormatting>
  <conditionalFormatting sqref="AI47">
    <cfRule type="duplicateValues" dxfId="58" priority="22" stopIfTrue="1"/>
  </conditionalFormatting>
  <conditionalFormatting sqref="AH47">
    <cfRule type="duplicateValues" dxfId="57" priority="21" stopIfTrue="1"/>
  </conditionalFormatting>
  <conditionalFormatting sqref="AH48">
    <cfRule type="duplicateValues" dxfId="56" priority="20" stopIfTrue="1"/>
  </conditionalFormatting>
  <conditionalFormatting sqref="AI48">
    <cfRule type="duplicateValues" dxfId="55" priority="19" stopIfTrue="1"/>
  </conditionalFormatting>
  <conditionalFormatting sqref="AG20">
    <cfRule type="duplicateValues" dxfId="54" priority="10"/>
    <cfRule type="duplicateValues" dxfId="53" priority="11"/>
  </conditionalFormatting>
  <conditionalFormatting sqref="AG21">
    <cfRule type="duplicateValues" dxfId="52" priority="8"/>
    <cfRule type="duplicateValues" dxfId="51" priority="9"/>
  </conditionalFormatting>
  <conditionalFormatting sqref="AG91">
    <cfRule type="duplicateValues" dxfId="50" priority="6"/>
    <cfRule type="duplicateValues" dxfId="49" priority="7"/>
  </conditionalFormatting>
  <conditionalFormatting sqref="AJ46:AL46">
    <cfRule type="duplicateValues" dxfId="48" priority="63" stopIfTrue="1"/>
  </conditionalFormatting>
  <conditionalFormatting sqref="AJ47">
    <cfRule type="duplicateValues" dxfId="47" priority="64" stopIfTrue="1"/>
  </conditionalFormatting>
  <conditionalFormatting sqref="AJ48">
    <cfRule type="duplicateValues" dxfId="46" priority="65" stopIfTrue="1"/>
  </conditionalFormatting>
  <conditionalFormatting sqref="AG27">
    <cfRule type="duplicateValues" dxfId="45" priority="5" stopIfTrue="1"/>
  </conditionalFormatting>
  <conditionalFormatting sqref="AH27">
    <cfRule type="duplicateValues" dxfId="44" priority="4" stopIfTrue="1"/>
  </conditionalFormatting>
  <conditionalFormatting sqref="AH27">
    <cfRule type="duplicateValues" dxfId="43" priority="3" stopIfTrue="1"/>
  </conditionalFormatting>
  <conditionalFormatting sqref="AL47">
    <cfRule type="duplicateValues" dxfId="42" priority="2" stopIfTrue="1"/>
  </conditionalFormatting>
  <conditionalFormatting sqref="AL48">
    <cfRule type="duplicateValues" dxfId="41" priority="1" stopIfTrue="1"/>
  </conditionalFormatting>
  <dataValidations xWindow="1050" yWindow="244" count="45">
    <dataValidation allowBlank="1" showInputMessage="1" showErrorMessage="1" prompt="PRESUPUESTO EJECUTADO AL CORTE DEL INFORME: Ingrese el presupuesto ejecutado al periodo del reporte. Debe coincidir con herramienta financiera." sqref="AH42:AI42 AL41:AL42 AJ41:AJ42 AH46:AJ48 AK46:AL46 AL47:AL48"/>
    <dataValidation allowBlank="1" showInputMessage="1" showErrorMessage="1" prompt="Número de adultos formados más no certificados. Esto conforme al indicador." sqref="T68"/>
    <dataValidation allowBlank="1" showInputMessage="1" showErrorMessage="1" prompt="El presupuesto programado incluye todos los grupos etáreos dentro de la meta Formar 10.000 ciudadanos." sqref="AH68"/>
    <dataValidation allowBlank="1" showInputMessage="1" showErrorMessage="1" prompt="Por favor elegir la categoría que estructura la pp o el plan de acciones afirmativas_x000a_" sqref="B11 B58:B61 B37 B106:B109"/>
    <dataValidation type="list" allowBlank="1" showInputMessage="1" showErrorMessage="1" promptTitle="¡Recuerde!" prompt="Elegir la política pública o plan de acciones afirmativas._x000a_" sqref="D2">
      <formula1>Política_Pública</formula1>
    </dataValidation>
    <dataValidation allowBlank="1" showInputMessage="1" showErrorMessage="1" prompt="Elija de acuerdo a la categoría anterior_x000a_" sqref="C11 C58:C61 C37 C106:C109"/>
    <dataValidation allowBlank="1" showInputMessage="1" showErrorMessage="1" prompt="Describa las acciones que desarrollan los componentes de la PP o Plan de Acciones Afirmativas" sqref="E11 E58:E61 E37 AK37 E106:E109"/>
    <dataValidation allowBlank="1" showInputMessage="1" showErrorMessage="1" prompt="Escriba el nombre del profesional que diligencia la matriz _x000a_" sqref="D4"/>
    <dataValidation allowBlank="1" showInputMessage="1" showErrorMessage="1" prompt="Escriba el nombre de la Entidad qué hizo el reporte_x000a_" sqref="D3"/>
    <dataValidation allowBlank="1" showInputMessage="1" showErrorMessage="1" prompt="Por favor elegir de acuerdo a la categoría anterior, el objetivo o componente que desarrolla la categoría._x000a_" sqref="D11 D58:D61 D37 D104:D109"/>
    <dataValidation type="date" operator="greaterThan" allowBlank="1" showInputMessage="1" showErrorMessage="1" prompt="Escriba la fecha en formato DD-MM-AA_x000a_" sqref="D5">
      <formula1>32874</formula1>
    </dataValidation>
    <dataValidation allowBlank="1" showInputMessage="1" showErrorMessage="1" prompt="Teniendo en cuenta la fórmula de cálculo de cada indicador, registre el resultado de cada uno para la vigencia." sqref="V11 V37 V106:V109"/>
    <dataValidation allowBlank="1" showInputMessage="1" showErrorMessage="1" prompt="Este avance se calcula en la Dirección de Equidad y Políticas Poblacionales a partir del resultado de cada indicador frente a su meta anual." sqref="W11 AA11 AA58:AA61 W58:W61 Y11:Y13 Y55 Y58:Y61 W37 AA37 Y37 W106:W109 AA106:AA109 Y106:Y109"/>
    <dataValidation allowBlank="1" showInputMessage="1" showErrorMessage="1" prompt=" Este avance se calcula en la Dirección de Equidad y Políticas Poblacionales a partir del resultado de cada indicador frente a su meta anual." sqref="U11 U58:U61 U37 U106:U109"/>
    <dataValidation allowBlank="1" showInputMessage="1" showErrorMessage="1" prompt="Teniendo en cuenta la fórmula de cálculo de cada indicador, registre el resultado de cada uno para la vigencia_x000a_" sqref="T11 V58:V61 T58:T61 X58:X61 T37 T106:T109"/>
    <dataValidation allowBlank="1" showInputMessage="1" showErrorMessage="1" prompt="Por favor indique el porcentaje de recursos del proyecto que corresponden a la acción referenciada de esta polìtica o programa._x000a_" sqref="AI11 BB10 AI37 AI106:AI109"/>
    <dataValidation allowBlank="1" showInputMessage="1" showErrorMessage="1" prompt="Por favor diligencie los recursos del proyecto. Si no hay un proyecto asociado, por favor incluya los recursos por funcionamiento (gestión)._x000a_" sqref="AH11 AH60:AQ60 BA10 AH58:AL58 AI59:AQ59 AT58:BD63 AI61:AJ61 AK61:AQ63 AH37 AH106:AH109"/>
    <dataValidation allowBlank="1" showInputMessage="1" showErrorMessage="1" prompt="Por favor diligencie la Meta del proyecto._x000a__x000a_" sqref="AG11 AZ10 AG37 AG106:AG109"/>
    <dataValidation allowBlank="1" showInputMessage="1" showErrorMessage="1" prompt="Diligencia por favor el código o número del proyecto._x000a__x000a_" sqref="AE11 AX10 AE37 AE106:AE109"/>
    <dataValidation allowBlank="1" showInputMessage="1" showErrorMessage="1" prompt="Por favor diligencie el nombre del proyecto o las actividades de funcionamiento con las que se da cumplimiento (gestión)._x000a__x000a__x000a__x000a_" sqref="AF11 AY10 AF37 AF106:AF109"/>
    <dataValidation allowBlank="1" showInputMessage="1" showErrorMessage="1" prompt="Por diligencie las observaciones que considere pertinentes." sqref="BE7"/>
    <dataValidation allowBlank="1" showInputMessage="1" showErrorMessage="1" prompt="Por favor incluya los avances frente  la meta del proyecto de inversión." sqref="BD10"/>
    <dataValidation allowBlank="1" showInputMessage="1" showErrorMessage="1" prompt="Por favor indicar en recursos: presupuesto obligado/ persupuesto asignado" sqref="BC10 AJ11:AL11 AJ37 AL37 AJ106:AJ109"/>
    <dataValidation allowBlank="1" showInputMessage="1" showErrorMessage="1" prompt="Por favor seleccionar el Proyecto de acuerdo al Progama" sqref="AD11 AD60:AD61 AT10:AW10 AD37 AD106:AD109"/>
    <dataValidation allowBlank="1" showInputMessage="1" showErrorMessage="1" prompt="Por favor seleccionar el Programa de acuerdo al Pilar o Eje." sqref="AC11 AC60:AC61 AC37 AC106:AC109"/>
    <dataValidation allowBlank="1" showInputMessage="1" showErrorMessage="1" prompt="Por favor elija el Pilar o Eje del PDD." sqref="AB11 AB60:AB61 AB37 AB106:AB109"/>
    <dataValidation allowBlank="1" showInputMessage="1" showErrorMessage="1" prompt="Teniendo en cuenta la fórmula de cálculo de cada indicador, registre el resultado de cada uno para la vigencia" sqref="X11 Z11:Z103 X37 X106:X109 Z106:Z109"/>
    <dataValidation allowBlank="1" showInputMessage="1" showErrorMessage="1" prompt="Por favor incluya las variables consideradas para el cálculo del indicador tomando como referencia las variables señaladas en la definición de la fórmula. (forma matematica)." sqref="O11:O12 O58:O61 O37 O106:O109"/>
    <dataValidation allowBlank="1" showInputMessage="1" showErrorMessage="1" prompt="Escriba el nombre del indicador. Debe ser claro,apropiado,medible, adecuado y sensible. Recuerde NO formular varios indicadores para la misma acción." sqref="N11 N58:N61 N37 N106:N109"/>
    <dataValidation allowBlank="1" showInputMessage="1" showErrorMessage="1" prompt="Escriba la fecha de inicio de la acción. Formato DD-MM-AAAA" sqref="L11 L37 L106:L109"/>
    <dataValidation allowBlank="1" showInputMessage="1" showErrorMessage="1" prompt="Por favor escriba el correo electrónico de la persona responsable de reportar la información sobre la ejecución de la acción." sqref="K11:K19"/>
    <dataValidation allowBlank="1" showInputMessage="1" showErrorMessage="1" prompt="Por favor escriba el número telefónico de la persona responsable de reportar la información sobre la ejecución de la acción." sqref="J11:J19"/>
    <dataValidation allowBlank="1" showInputMessage="1" showErrorMessage="1" prompt="Escriba el nombre completo de la persona responsable de reportar la ejecución de la acción." sqref="I11:I19"/>
    <dataValidation allowBlank="1" showInputMessage="1" showErrorMessage="1" prompt="Si el reporte de la información no corresponde al Distrito por favor diligencie el nombre completo de quién debe repotar." sqref="H11 H58:H61 H37 H106:H109"/>
    <dataValidation allowBlank="1" showInputMessage="1" showErrorMessage="1" prompt="De acuerdo al Sector elija la entidad responsable de repotar la información." sqref="G11 G58:G61 G106:G109"/>
    <dataValidation allowBlank="1" showInputMessage="1" showErrorMessage="1" prompt="Por favor elija el Sector de la Administración Distrital que está a cargo del reporte de la información sobre el desarrollo de la acción. " sqref="F11 F58:F61 F37 F106:F109"/>
    <dataValidation type="decimal" allowBlank="1" showInputMessage="1" showErrorMessage="1" sqref="AI23:AI26 AI68:AI74 AI92:AI94 AI88 AJ92:AK92 AI96:AI101 AI64 AI12:AI19 AI78">
      <formula1>0</formula1>
      <formula2>100</formula2>
    </dataValidation>
    <dataValidation type="list" allowBlank="1" showInputMessage="1" showErrorMessage="1" sqref="AB92:AB95 AB10 AB12:AB18 AB64:AB90 AB102:AB103 AB41:AB57 AB22:AB36">
      <formula1>_Pilar_Eje</formula1>
    </dataValidation>
    <dataValidation type="list" allowBlank="1" showInputMessage="1" showErrorMessage="1" sqref="B50:B57">
      <formula1>Dimensiones</formula1>
    </dataValidation>
    <dataValidation type="date" operator="greaterThan" allowBlank="1" showInputMessage="1" showErrorMessage="1" sqref="L30:L31 L17:L18 L12:L13 M94 L50:M57 L68:M72 L64:M64 M87 AM36:AN36 AM69:AN69 M27 AM53:AN53 M46:M48 L35:M36 M41 AM49:AN49 L75:M75 L92:M92 L88:M88 AM85:AN86 M77">
      <formula1>42736</formula1>
    </dataValidation>
    <dataValidation type="list" allowBlank="1" showInputMessage="1" showErrorMessage="1" sqref="AC93:AC94 AC68:AC74 AC92:AD92 AC65:AD67 AC95:AD95 AC10:AD10 G10 AC64 AC12:AD18 AC75:AD90 G64:G95 G38:G57 C50:C57 AC102:AD103 G102:G103 AC41:AD57 G12:G36 AC22:AD36 G110:G111">
      <formula1>INDIRECT(B10)</formula1>
    </dataValidation>
    <dataValidation allowBlank="1" showInputMessage="1" showErrorMessage="1" prompt="Escriba la fecha de finalización de la acción. Formato DD-MM-AAAA" sqref="M11:M13 M20:M26 M28:M33 M17:M18 M106:M109 AM12:AN14 AM18:AN19 AM34:AP34 AO35:AP36 M37"/>
    <dataValidation allowBlank="1" showInputMessage="1" showErrorMessage="1" prompt="Escriba la Meta que se tienen programada." sqref="P11:S11 AR58:AS61 P58:S61 AQ11:AS11 P37:S37 AO37:AS37 P106:S109"/>
    <dataValidation allowBlank="1" sqref="I49:K49 I85:K86"/>
    <dataValidation type="list" allowBlank="1" showInputMessage="1" showErrorMessage="1" sqref="G37">
      <formula1>INDIRECT(#REF!)</formula1>
    </dataValidation>
  </dataValidations>
  <hyperlinks>
    <hyperlink ref="K64" r:id="rId1"/>
    <hyperlink ref="K92" r:id="rId2"/>
    <hyperlink ref="K93" r:id="rId3"/>
    <hyperlink ref="K87" r:id="rId4"/>
    <hyperlink ref="K94" r:id="rId5"/>
    <hyperlink ref="J58" r:id="rId6" display="astrid.angulo@idartes.gov.co"/>
    <hyperlink ref="J59" r:id="rId7" display="astrid.angulo@idartes.gov.co"/>
    <hyperlink ref="J60" r:id="rId8" display="astrid.angulo@idartes.gov.co"/>
    <hyperlink ref="J61" r:id="rId9" display="astrid.angulo@idartes.gov.co"/>
    <hyperlink ref="J62" r:id="rId10" display="astrid.angulo@idartes.gov.co"/>
    <hyperlink ref="J63" r:id="rId11" display="astrid.angulo@idartes.gov.co"/>
    <hyperlink ref="K58" r:id="rId12"/>
    <hyperlink ref="K59" r:id="rId13"/>
    <hyperlink ref="K60" r:id="rId14"/>
    <hyperlink ref="K61" r:id="rId15"/>
    <hyperlink ref="K62" r:id="rId16"/>
    <hyperlink ref="K63" r:id="rId17"/>
    <hyperlink ref="K51" r:id="rId18"/>
    <hyperlink ref="K52" r:id="rId19"/>
    <hyperlink ref="K53" r:id="rId20"/>
    <hyperlink ref="K54" r:id="rId21"/>
    <hyperlink ref="K95" r:id="rId22" display="vtorresm1@educacionbogota.gov.co"/>
    <hyperlink ref="K96" r:id="rId23" display="vtorresm1@educacionbogota.gov.co"/>
    <hyperlink ref="K98" r:id="rId24" display="orodriguezl@educacionbogota.gov.co"/>
    <hyperlink ref="K70" r:id="rId25"/>
    <hyperlink ref="K71:K73" r:id="rId26" display="aalmario@participacionbogota.gov.co"/>
    <hyperlink ref="K74" r:id="rId27"/>
    <hyperlink ref="K75" r:id="rId28"/>
    <hyperlink ref="K20" r:id="rId29"/>
    <hyperlink ref="K21" r:id="rId30"/>
    <hyperlink ref="K22" r:id="rId31"/>
    <hyperlink ref="K23" r:id="rId32"/>
    <hyperlink ref="K24" r:id="rId33"/>
    <hyperlink ref="K25" r:id="rId34"/>
    <hyperlink ref="K26" r:id="rId35"/>
    <hyperlink ref="K27" r:id="rId36" display="a1lopez@saludcapital.gov.co"/>
    <hyperlink ref="K28" r:id="rId37"/>
    <hyperlink ref="K29" r:id="rId38"/>
    <hyperlink ref="K30" r:id="rId39"/>
    <hyperlink ref="K31" r:id="rId40"/>
    <hyperlink ref="K32" r:id="rId41"/>
    <hyperlink ref="K33" r:id="rId42"/>
    <hyperlink ref="K35" r:id="rId43" display="a1lopez@saludcapital.gov.co"/>
    <hyperlink ref="K36" r:id="rId44" display="a1lopez@saludcapital.gov.co"/>
    <hyperlink ref="K102" r:id="rId45" display="mmalaver@movilidadbogota.gov.co"/>
    <hyperlink ref="K76" r:id="rId46"/>
    <hyperlink ref="K49" r:id="rId47"/>
    <hyperlink ref="K85" r:id="rId48"/>
    <hyperlink ref="K86" r:id="rId49"/>
    <hyperlink ref="K42" r:id="rId50"/>
    <hyperlink ref="K43:K46" r:id="rId51" display="abadillo@sdmujer.gov.co/nacevedo@sdmujer.gov.co"/>
    <hyperlink ref="K38" r:id="rId52"/>
    <hyperlink ref="K37" r:id="rId53"/>
    <hyperlink ref="K39" r:id="rId54"/>
    <hyperlink ref="K40" r:id="rId55"/>
    <hyperlink ref="K41" r:id="rId56"/>
    <hyperlink ref="K47" r:id="rId57"/>
    <hyperlink ref="K48" r:id="rId58"/>
    <hyperlink ref="K57" r:id="rId59"/>
    <hyperlink ref="K65" r:id="rId60"/>
    <hyperlink ref="K66" r:id="rId61"/>
    <hyperlink ref="K67" r:id="rId62"/>
    <hyperlink ref="K68" r:id="rId63"/>
    <hyperlink ref="K77" r:id="rId64"/>
    <hyperlink ref="K106" r:id="rId65"/>
    <hyperlink ref="K107" r:id="rId66"/>
    <hyperlink ref="K108" r:id="rId67"/>
    <hyperlink ref="K109" r:id="rId68"/>
  </hyperlinks>
  <pageMargins left="0.7" right="0.7" top="0.75" bottom="0.75" header="0.3" footer="0.3"/>
  <pageSetup orientation="portrait" horizontalDpi="300" verticalDpi="300" r:id="rId6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2"/>
  <sheetViews>
    <sheetView tabSelected="1" zoomScale="59" zoomScaleNormal="59" workbookViewId="0">
      <selection activeCell="E10" sqref="E10"/>
    </sheetView>
  </sheetViews>
  <sheetFormatPr baseColWidth="10" defaultColWidth="10.85546875" defaultRowHeight="12.75"/>
  <cols>
    <col min="1" max="1" width="14.140625" style="123" customWidth="1"/>
    <col min="2" max="2" width="12.140625" style="123" customWidth="1"/>
    <col min="3" max="3" width="40.140625" style="123" customWidth="1"/>
    <col min="4" max="4" width="31.42578125" style="123" customWidth="1"/>
    <col min="5" max="5" width="46.28515625" style="123" customWidth="1"/>
    <col min="6" max="6" width="37.42578125" style="123" customWidth="1"/>
    <col min="7" max="7" width="17.42578125" style="123" customWidth="1"/>
    <col min="8" max="8" width="16.28515625" style="123" customWidth="1"/>
    <col min="9" max="9" width="19.42578125" style="123" customWidth="1"/>
    <col min="10" max="10" width="26.140625" style="123" customWidth="1"/>
    <col min="11" max="11" width="13.42578125" style="123" customWidth="1"/>
    <col min="12" max="12" width="44" style="123" customWidth="1"/>
    <col min="13" max="13" width="19.7109375" style="123" customWidth="1"/>
    <col min="14" max="14" width="20.42578125" style="123" customWidth="1"/>
    <col min="15" max="15" width="28.42578125" style="123" customWidth="1"/>
    <col min="16" max="16" width="29.28515625" style="123" customWidth="1"/>
    <col min="17" max="17" width="24.7109375" style="123" customWidth="1"/>
    <col min="18" max="18" width="17.140625" style="123" customWidth="1"/>
    <col min="19" max="19" width="19" style="123" customWidth="1"/>
    <col min="20" max="20" width="21" style="123" customWidth="1"/>
    <col min="21" max="21" width="20.42578125" style="123" customWidth="1"/>
    <col min="22" max="22" width="22.28515625" style="123" customWidth="1"/>
    <col min="23" max="23" width="21.7109375" style="123" customWidth="1"/>
    <col min="24" max="25" width="20.42578125" style="123" customWidth="1"/>
    <col min="26" max="26" width="21.42578125" style="123" customWidth="1"/>
    <col min="27" max="27" width="19" style="123" customWidth="1"/>
    <col min="28" max="28" width="19.42578125" style="123" customWidth="1"/>
    <col min="29" max="29" width="26.42578125" style="123" customWidth="1"/>
    <col min="30" max="30" width="24.140625" style="123" customWidth="1"/>
    <col min="31" max="31" width="26.42578125" style="123" customWidth="1"/>
    <col min="32" max="32" width="19.28515625" style="123" customWidth="1"/>
    <col min="33" max="33" width="19" style="123" customWidth="1"/>
    <col min="34" max="34" width="42.28515625" style="123" customWidth="1"/>
    <col min="35" max="35" width="21.140625" style="124" customWidth="1"/>
    <col min="36" max="36" width="18.85546875" style="123" customWidth="1"/>
    <col min="37" max="37" width="45.5703125" style="123" customWidth="1"/>
    <col min="38" max="38" width="42.140625" style="123" customWidth="1"/>
    <col min="39" max="39" width="23.42578125" style="123" customWidth="1"/>
    <col min="40" max="40" width="15.85546875" style="123" customWidth="1"/>
    <col min="41" max="41" width="17.42578125" style="123" customWidth="1"/>
    <col min="42" max="42" width="30.7109375" style="123" customWidth="1"/>
    <col min="43" max="43" width="40.28515625" style="123" customWidth="1"/>
    <col min="44" max="44" width="27.140625" style="124" customWidth="1"/>
    <col min="45" max="45" width="26" style="124" customWidth="1"/>
    <col min="46" max="46" width="25.42578125" style="124" customWidth="1"/>
    <col min="47" max="47" width="25.42578125" style="453" customWidth="1"/>
    <col min="48" max="48" width="29.140625" style="123" customWidth="1"/>
    <col min="49" max="49" width="32.42578125" style="123" customWidth="1"/>
    <col min="50" max="51" width="29.7109375" style="123" customWidth="1"/>
    <col min="52" max="52" width="23.42578125" style="123" customWidth="1"/>
    <col min="53" max="53" width="19.42578125" style="123" customWidth="1"/>
    <col min="54" max="54" width="30.85546875" style="123" customWidth="1"/>
    <col min="55" max="55" width="24.42578125" style="123" customWidth="1"/>
    <col min="56" max="56" width="26.28515625" style="123" customWidth="1"/>
    <col min="57" max="57" width="53.42578125" style="123" customWidth="1"/>
    <col min="58" max="58" width="83.42578125" style="123" customWidth="1"/>
    <col min="59" max="59" width="69.85546875" style="123" customWidth="1"/>
    <col min="60" max="16384" width="10.85546875" style="123"/>
  </cols>
  <sheetData>
    <row r="1" spans="1:59" ht="19.5" customHeight="1">
      <c r="A1" s="579"/>
      <c r="B1" s="580"/>
      <c r="C1" s="580"/>
      <c r="D1" s="580"/>
      <c r="E1" s="580"/>
      <c r="F1" s="613"/>
      <c r="G1" s="594" t="s">
        <v>72</v>
      </c>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4"/>
      <c r="AK1" s="594"/>
      <c r="AL1" s="364"/>
      <c r="AM1" s="364"/>
      <c r="AN1" s="364"/>
      <c r="AO1" s="364"/>
      <c r="AP1" s="364"/>
      <c r="AQ1" s="364"/>
      <c r="AR1" s="403"/>
      <c r="AS1" s="403"/>
      <c r="AT1" s="403"/>
      <c r="AU1" s="451"/>
      <c r="AV1" s="41"/>
      <c r="AW1" s="41"/>
      <c r="AX1" s="41"/>
      <c r="AY1" s="41"/>
      <c r="AZ1" s="41"/>
      <c r="BA1" s="41"/>
      <c r="BB1" s="41"/>
      <c r="BC1" s="41"/>
      <c r="BD1" s="41"/>
      <c r="BE1" s="41"/>
      <c r="BF1" s="41"/>
    </row>
    <row r="2" spans="1:59" ht="20.100000000000001" customHeight="1">
      <c r="A2" s="579"/>
      <c r="B2" s="577" t="s">
        <v>76</v>
      </c>
      <c r="C2" s="577"/>
      <c r="D2" s="577"/>
      <c r="E2" s="595" t="s">
        <v>1651</v>
      </c>
      <c r="F2" s="562"/>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364"/>
      <c r="AM2" s="364"/>
      <c r="AN2" s="364"/>
      <c r="AO2" s="364"/>
      <c r="AP2" s="364"/>
      <c r="AQ2" s="364"/>
      <c r="AR2" s="403"/>
      <c r="AS2" s="403"/>
      <c r="AT2" s="403"/>
      <c r="AU2" s="451"/>
      <c r="AV2" s="41"/>
      <c r="AW2" s="41"/>
      <c r="AX2" s="41"/>
      <c r="AY2" s="41"/>
      <c r="AZ2" s="41"/>
      <c r="BA2" s="41"/>
      <c r="BB2" s="41"/>
      <c r="BC2" s="41"/>
      <c r="BD2" s="41"/>
      <c r="BE2" s="41"/>
      <c r="BF2" s="41"/>
    </row>
    <row r="3" spans="1:59" ht="20.100000000000001" customHeight="1">
      <c r="A3" s="579"/>
      <c r="B3" s="577" t="s">
        <v>73</v>
      </c>
      <c r="C3" s="577"/>
      <c r="D3" s="577"/>
      <c r="E3" s="595" t="s">
        <v>1650</v>
      </c>
      <c r="F3" s="562"/>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364"/>
      <c r="AM3" s="364"/>
      <c r="AN3" s="364"/>
      <c r="AO3" s="364"/>
      <c r="AP3" s="364"/>
      <c r="AQ3" s="364"/>
      <c r="AR3" s="403"/>
      <c r="AS3" s="403"/>
      <c r="AT3" s="403"/>
      <c r="AU3" s="451"/>
      <c r="AV3" s="41"/>
      <c r="AW3" s="41"/>
      <c r="AX3" s="41"/>
      <c r="AY3" s="41"/>
      <c r="AZ3" s="41"/>
      <c r="BA3" s="41"/>
      <c r="BB3" s="41"/>
      <c r="BC3" s="41"/>
      <c r="BD3" s="41"/>
      <c r="BE3" s="41"/>
      <c r="BF3" s="41"/>
    </row>
    <row r="4" spans="1:59" ht="20.100000000000001" customHeight="1">
      <c r="A4" s="579"/>
      <c r="B4" s="577" t="s">
        <v>74</v>
      </c>
      <c r="C4" s="577"/>
      <c r="D4" s="577"/>
      <c r="E4" s="595" t="s">
        <v>1652</v>
      </c>
      <c r="F4" s="562"/>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364"/>
      <c r="AM4" s="364"/>
      <c r="AN4" s="364"/>
      <c r="AO4" s="364"/>
      <c r="AP4" s="364"/>
      <c r="AQ4" s="364"/>
      <c r="AR4" s="403"/>
      <c r="AS4" s="403"/>
      <c r="AT4" s="403"/>
      <c r="AU4" s="451"/>
      <c r="AV4" s="41"/>
      <c r="AW4" s="41"/>
      <c r="AX4" s="41"/>
      <c r="AY4" s="41"/>
      <c r="AZ4" s="41"/>
      <c r="BA4" s="41"/>
      <c r="BB4" s="41"/>
      <c r="BC4" s="41"/>
      <c r="BD4" s="41"/>
      <c r="BE4" s="41"/>
      <c r="BF4" s="41"/>
    </row>
    <row r="5" spans="1:59" ht="20.100000000000001" customHeight="1">
      <c r="A5" s="579"/>
      <c r="B5" s="577" t="s">
        <v>75</v>
      </c>
      <c r="C5" s="577"/>
      <c r="D5" s="577"/>
      <c r="E5" s="561">
        <v>44258</v>
      </c>
      <c r="F5" s="562"/>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364"/>
      <c r="AM5" s="364"/>
      <c r="AN5" s="364"/>
      <c r="AO5" s="364"/>
      <c r="AP5" s="364"/>
      <c r="AQ5" s="364"/>
      <c r="AR5" s="403"/>
      <c r="AS5" s="403"/>
      <c r="AT5" s="403"/>
      <c r="AU5" s="451"/>
      <c r="AV5" s="41"/>
      <c r="AW5" s="41"/>
      <c r="AX5" s="41"/>
      <c r="AY5" s="41"/>
      <c r="AZ5" s="41"/>
      <c r="BA5" s="41"/>
      <c r="BB5" s="41"/>
      <c r="BC5" s="41"/>
      <c r="BD5" s="41"/>
      <c r="BE5" s="41"/>
      <c r="BF5" s="41"/>
    </row>
    <row r="6" spans="1:59" ht="14.25" customHeight="1">
      <c r="A6" s="579"/>
      <c r="C6" s="41"/>
      <c r="D6" s="41"/>
      <c r="E6" s="41"/>
      <c r="F6" s="41"/>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594"/>
      <c r="AK6" s="594"/>
      <c r="AL6" s="364"/>
      <c r="AM6" s="364"/>
      <c r="AN6" s="364"/>
      <c r="AO6" s="364"/>
      <c r="AP6" s="364"/>
      <c r="AQ6" s="364"/>
      <c r="AR6" s="403"/>
      <c r="AS6" s="403"/>
      <c r="AT6" s="403"/>
      <c r="AU6" s="451"/>
      <c r="AV6" s="41"/>
      <c r="AW6" s="41"/>
      <c r="AX6" s="41"/>
      <c r="AY6" s="41"/>
      <c r="AZ6" s="41"/>
      <c r="BA6" s="41"/>
      <c r="BB6" s="41"/>
      <c r="BC6" s="41"/>
      <c r="BD6" s="41"/>
      <c r="BE6" s="41" t="s">
        <v>1619</v>
      </c>
      <c r="BF6" s="41"/>
    </row>
    <row r="7" spans="1:59" s="166" customFormat="1" ht="15" customHeight="1">
      <c r="A7" s="579"/>
      <c r="B7" s="607" t="s">
        <v>142</v>
      </c>
      <c r="C7" s="608"/>
      <c r="D7" s="608"/>
      <c r="E7" s="608"/>
      <c r="F7" s="608"/>
      <c r="G7" s="608"/>
      <c r="H7" s="608"/>
      <c r="I7" s="608"/>
      <c r="J7" s="608"/>
      <c r="K7" s="608"/>
      <c r="L7" s="608"/>
      <c r="M7" s="608"/>
      <c r="N7" s="608"/>
      <c r="O7" s="608"/>
      <c r="P7" s="608"/>
      <c r="Q7" s="608"/>
      <c r="R7" s="608"/>
      <c r="S7" s="608"/>
      <c r="T7" s="608"/>
      <c r="U7" s="608"/>
      <c r="V7" s="608"/>
      <c r="W7" s="608"/>
      <c r="X7" s="608"/>
      <c r="Y7" s="608"/>
      <c r="Z7" s="608"/>
      <c r="AA7" s="608"/>
      <c r="AB7" s="609"/>
      <c r="AC7" s="597" t="s">
        <v>1089</v>
      </c>
      <c r="AD7" s="598"/>
      <c r="AE7" s="599"/>
      <c r="AF7" s="606" t="s">
        <v>1091</v>
      </c>
      <c r="AG7" s="606"/>
      <c r="AH7" s="606"/>
      <c r="AI7" s="606"/>
      <c r="AJ7" s="606"/>
      <c r="AK7" s="606"/>
      <c r="AL7" s="510" t="s">
        <v>1097</v>
      </c>
      <c r="AM7" s="511"/>
      <c r="AN7" s="511"/>
      <c r="AO7" s="511"/>
      <c r="AP7" s="511"/>
      <c r="AQ7" s="511"/>
      <c r="AR7" s="511"/>
      <c r="AS7" s="511"/>
      <c r="AT7" s="511"/>
      <c r="AU7" s="511"/>
      <c r="AV7" s="511"/>
      <c r="AW7" s="511"/>
      <c r="AX7" s="511"/>
      <c r="AY7" s="511"/>
      <c r="AZ7" s="511"/>
      <c r="BA7" s="511"/>
      <c r="BB7" s="511"/>
      <c r="BC7" s="511"/>
      <c r="BD7" s="511"/>
      <c r="BE7" s="511"/>
      <c r="BF7" s="512"/>
    </row>
    <row r="8" spans="1:59" s="166" customFormat="1" ht="15" customHeight="1">
      <c r="A8" s="580"/>
      <c r="B8" s="610"/>
      <c r="C8" s="611"/>
      <c r="D8" s="611"/>
      <c r="E8" s="611"/>
      <c r="F8" s="611"/>
      <c r="G8" s="611"/>
      <c r="H8" s="611"/>
      <c r="I8" s="611"/>
      <c r="J8" s="611"/>
      <c r="K8" s="611"/>
      <c r="L8" s="611"/>
      <c r="M8" s="611"/>
      <c r="N8" s="611"/>
      <c r="O8" s="611"/>
      <c r="P8" s="611"/>
      <c r="Q8" s="611"/>
      <c r="R8" s="611"/>
      <c r="S8" s="611"/>
      <c r="T8" s="611"/>
      <c r="U8" s="611"/>
      <c r="V8" s="611"/>
      <c r="W8" s="611"/>
      <c r="X8" s="611"/>
      <c r="Y8" s="611"/>
      <c r="Z8" s="611"/>
      <c r="AA8" s="611"/>
      <c r="AB8" s="612"/>
      <c r="AC8" s="600"/>
      <c r="AD8" s="601"/>
      <c r="AE8" s="602"/>
      <c r="AF8" s="606"/>
      <c r="AG8" s="606"/>
      <c r="AH8" s="606"/>
      <c r="AI8" s="606"/>
      <c r="AJ8" s="606"/>
      <c r="AK8" s="606"/>
      <c r="AL8" s="513"/>
      <c r="AM8" s="514"/>
      <c r="AN8" s="514"/>
      <c r="AO8" s="514"/>
      <c r="AP8" s="514"/>
      <c r="AQ8" s="514"/>
      <c r="AR8" s="514"/>
      <c r="AS8" s="514"/>
      <c r="AT8" s="514"/>
      <c r="AU8" s="514"/>
      <c r="AV8" s="514"/>
      <c r="AW8" s="514"/>
      <c r="AX8" s="514"/>
      <c r="AY8" s="514"/>
      <c r="AZ8" s="514"/>
      <c r="BA8" s="514"/>
      <c r="BB8" s="514"/>
      <c r="BC8" s="514"/>
      <c r="BD8" s="514"/>
      <c r="BE8" s="514"/>
      <c r="BF8" s="515"/>
      <c r="BG8" s="457"/>
    </row>
    <row r="9" spans="1:59" s="166" customFormat="1" ht="44.25" customHeight="1">
      <c r="A9" s="659"/>
      <c r="B9" s="659"/>
      <c r="C9" s="578" t="s">
        <v>123</v>
      </c>
      <c r="D9" s="578"/>
      <c r="E9" s="578"/>
      <c r="F9" s="394" t="s">
        <v>124</v>
      </c>
      <c r="G9" s="596" t="s">
        <v>449</v>
      </c>
      <c r="H9" s="596"/>
      <c r="I9" s="596"/>
      <c r="J9" s="596"/>
      <c r="K9" s="596"/>
      <c r="L9" s="596"/>
      <c r="M9" s="596" t="s">
        <v>88</v>
      </c>
      <c r="N9" s="596"/>
      <c r="O9" s="596" t="s">
        <v>135</v>
      </c>
      <c r="P9" s="596"/>
      <c r="Q9" s="596"/>
      <c r="R9" s="596"/>
      <c r="S9" s="596"/>
      <c r="T9" s="596"/>
      <c r="U9" s="596" t="s">
        <v>136</v>
      </c>
      <c r="V9" s="596"/>
      <c r="W9" s="596"/>
      <c r="X9" s="596"/>
      <c r="Y9" s="596"/>
      <c r="Z9" s="596"/>
      <c r="AA9" s="596"/>
      <c r="AB9" s="596"/>
      <c r="AC9" s="603"/>
      <c r="AD9" s="604"/>
      <c r="AE9" s="605"/>
      <c r="AF9" s="606"/>
      <c r="AG9" s="606"/>
      <c r="AH9" s="606"/>
      <c r="AI9" s="606"/>
      <c r="AJ9" s="606"/>
      <c r="AK9" s="606"/>
      <c r="AL9" s="592" t="s">
        <v>1097</v>
      </c>
      <c r="AM9" s="593"/>
      <c r="AN9" s="528" t="s">
        <v>1086</v>
      </c>
      <c r="AO9" s="529"/>
      <c r="AP9" s="519" t="s">
        <v>1095</v>
      </c>
      <c r="AQ9" s="520"/>
      <c r="AR9" s="521"/>
      <c r="AS9" s="519" t="s">
        <v>1096</v>
      </c>
      <c r="AT9" s="521"/>
      <c r="AU9" s="452"/>
      <c r="AV9" s="516" t="s">
        <v>1073</v>
      </c>
      <c r="AW9" s="517"/>
      <c r="AX9" s="517"/>
      <c r="AY9" s="518"/>
      <c r="AZ9" s="503" t="s">
        <v>1090</v>
      </c>
      <c r="BA9" s="503"/>
      <c r="BB9" s="503"/>
      <c r="BC9" s="503"/>
      <c r="BD9" s="503"/>
      <c r="BE9" s="503"/>
      <c r="BF9" s="503"/>
      <c r="BG9" s="457"/>
    </row>
    <row r="10" spans="1:59" s="167" customFormat="1" ht="115.5" customHeight="1">
      <c r="A10" s="455" t="s">
        <v>1517</v>
      </c>
      <c r="B10" s="456" t="s">
        <v>1518</v>
      </c>
      <c r="C10" s="393" t="s">
        <v>1061</v>
      </c>
      <c r="D10" s="393" t="s">
        <v>769</v>
      </c>
      <c r="E10" s="393" t="s">
        <v>770</v>
      </c>
      <c r="F10" s="393" t="s">
        <v>77</v>
      </c>
      <c r="G10" s="393" t="s">
        <v>80</v>
      </c>
      <c r="H10" s="393" t="s">
        <v>448</v>
      </c>
      <c r="I10" s="393" t="s">
        <v>81</v>
      </c>
      <c r="J10" s="161" t="s">
        <v>82</v>
      </c>
      <c r="K10" s="161" t="s">
        <v>83</v>
      </c>
      <c r="L10" s="161" t="s">
        <v>450</v>
      </c>
      <c r="M10" s="393" t="s">
        <v>79</v>
      </c>
      <c r="N10" s="393" t="s">
        <v>78</v>
      </c>
      <c r="O10" s="393" t="s">
        <v>125</v>
      </c>
      <c r="P10" s="393" t="s">
        <v>126</v>
      </c>
      <c r="Q10" s="393" t="s">
        <v>127</v>
      </c>
      <c r="R10" s="393" t="s">
        <v>128</v>
      </c>
      <c r="S10" s="393" t="s">
        <v>129</v>
      </c>
      <c r="T10" s="393" t="s">
        <v>130</v>
      </c>
      <c r="U10" s="393" t="s">
        <v>131</v>
      </c>
      <c r="V10" s="393" t="s">
        <v>137</v>
      </c>
      <c r="W10" s="393" t="s">
        <v>132</v>
      </c>
      <c r="X10" s="393" t="s">
        <v>138</v>
      </c>
      <c r="Y10" s="393" t="s">
        <v>133</v>
      </c>
      <c r="Z10" s="393" t="s">
        <v>139</v>
      </c>
      <c r="AA10" s="393" t="s">
        <v>1549</v>
      </c>
      <c r="AB10" s="393" t="s">
        <v>1550</v>
      </c>
      <c r="AC10" s="393" t="s">
        <v>120</v>
      </c>
      <c r="AD10" s="393" t="s">
        <v>121</v>
      </c>
      <c r="AE10" s="393" t="s">
        <v>122</v>
      </c>
      <c r="AF10" s="393" t="s">
        <v>115</v>
      </c>
      <c r="AG10" s="393" t="s">
        <v>1070</v>
      </c>
      <c r="AH10" s="393" t="s">
        <v>116</v>
      </c>
      <c r="AI10" s="393" t="s">
        <v>84</v>
      </c>
      <c r="AJ10" s="393" t="s">
        <v>119</v>
      </c>
      <c r="AK10" s="393" t="s">
        <v>117</v>
      </c>
      <c r="AL10" s="161" t="s">
        <v>77</v>
      </c>
      <c r="AM10" s="161" t="s">
        <v>87</v>
      </c>
      <c r="AN10" s="161" t="s">
        <v>79</v>
      </c>
      <c r="AO10" s="161" t="s">
        <v>78</v>
      </c>
      <c r="AP10" s="161" t="s">
        <v>1098</v>
      </c>
      <c r="AQ10" s="161" t="s">
        <v>1286</v>
      </c>
      <c r="AR10" s="161" t="s">
        <v>1094</v>
      </c>
      <c r="AS10" s="161" t="s">
        <v>1093</v>
      </c>
      <c r="AT10" s="390" t="s">
        <v>1092</v>
      </c>
      <c r="AU10" s="390" t="s">
        <v>1653</v>
      </c>
      <c r="AV10" s="190" t="s">
        <v>1074</v>
      </c>
      <c r="AW10" s="190" t="s">
        <v>1087</v>
      </c>
      <c r="AX10" s="190" t="s">
        <v>1075</v>
      </c>
      <c r="AY10" s="190" t="s">
        <v>1088</v>
      </c>
      <c r="AZ10" s="190" t="s">
        <v>115</v>
      </c>
      <c r="BA10" s="190" t="s">
        <v>1076</v>
      </c>
      <c r="BB10" s="190" t="s">
        <v>116</v>
      </c>
      <c r="BC10" s="190" t="s">
        <v>84</v>
      </c>
      <c r="BD10" s="190" t="s">
        <v>119</v>
      </c>
      <c r="BE10" s="190" t="s">
        <v>1077</v>
      </c>
      <c r="BF10" s="190" t="s">
        <v>1521</v>
      </c>
      <c r="BG10" s="457" t="s">
        <v>1557</v>
      </c>
    </row>
    <row r="11" spans="1:59" s="167" customFormat="1" ht="200.1" customHeight="1">
      <c r="A11" s="499">
        <v>1</v>
      </c>
      <c r="B11" s="368" t="s">
        <v>988</v>
      </c>
      <c r="C11" s="369" t="s">
        <v>601</v>
      </c>
      <c r="D11" s="370" t="s">
        <v>460</v>
      </c>
      <c r="E11" s="391" t="s">
        <v>1542</v>
      </c>
      <c r="F11" s="333" t="s">
        <v>872</v>
      </c>
      <c r="G11" s="400" t="s">
        <v>765</v>
      </c>
      <c r="H11" s="400" t="s">
        <v>462</v>
      </c>
      <c r="I11" s="400" t="s">
        <v>467</v>
      </c>
      <c r="J11" s="400" t="s">
        <v>1395</v>
      </c>
      <c r="K11" s="400" t="s">
        <v>1396</v>
      </c>
      <c r="L11" s="375" t="s">
        <v>1397</v>
      </c>
      <c r="M11" s="77">
        <v>42736</v>
      </c>
      <c r="N11" s="77">
        <v>43982</v>
      </c>
      <c r="O11" s="400" t="s">
        <v>638</v>
      </c>
      <c r="P11" s="400" t="s">
        <v>639</v>
      </c>
      <c r="Q11" s="329">
        <v>1</v>
      </c>
      <c r="R11" s="329">
        <v>1</v>
      </c>
      <c r="S11" s="329">
        <v>1</v>
      </c>
      <c r="T11" s="329">
        <v>1</v>
      </c>
      <c r="U11" s="329">
        <v>1</v>
      </c>
      <c r="V11" s="329">
        <v>1</v>
      </c>
      <c r="W11" s="329">
        <v>1</v>
      </c>
      <c r="X11" s="329">
        <v>1</v>
      </c>
      <c r="Y11" s="329">
        <v>1</v>
      </c>
      <c r="Z11" s="67">
        <f>+Y11/S11</f>
        <v>1</v>
      </c>
      <c r="AA11" s="329">
        <v>1</v>
      </c>
      <c r="AB11" s="67">
        <f>+AA11/T11</f>
        <v>1</v>
      </c>
      <c r="AC11" s="325" t="s">
        <v>91</v>
      </c>
      <c r="AD11" s="325" t="s">
        <v>495</v>
      </c>
      <c r="AE11" s="325"/>
      <c r="AF11" s="400">
        <v>1068</v>
      </c>
      <c r="AG11" s="400" t="s">
        <v>496</v>
      </c>
      <c r="AH11" s="325" t="s">
        <v>497</v>
      </c>
      <c r="AI11" s="78">
        <f>3350000000-115000000</f>
        <v>3235000000</v>
      </c>
      <c r="AJ11" s="400" t="s">
        <v>467</v>
      </c>
      <c r="AK11" s="400" t="s">
        <v>467</v>
      </c>
      <c r="AL11" s="223" t="s">
        <v>872</v>
      </c>
      <c r="AM11" s="406">
        <v>2.4299999999999999E-2</v>
      </c>
      <c r="AN11" s="407">
        <v>43983</v>
      </c>
      <c r="AO11" s="407">
        <v>44196</v>
      </c>
      <c r="AP11" s="223" t="s">
        <v>638</v>
      </c>
      <c r="AQ11" s="223" t="s">
        <v>639</v>
      </c>
      <c r="AR11" s="329">
        <v>1</v>
      </c>
      <c r="AS11" s="329">
        <v>1</v>
      </c>
      <c r="AT11" s="329">
        <f t="shared" ref="AT11:AT19" si="0">AS11/AR11</f>
        <v>1</v>
      </c>
      <c r="AU11" s="329" t="s">
        <v>1654</v>
      </c>
      <c r="AV11" s="223" t="s">
        <v>1399</v>
      </c>
      <c r="AW11" s="223" t="s">
        <v>1400</v>
      </c>
      <c r="AX11" s="223" t="s">
        <v>1401</v>
      </c>
      <c r="AY11" s="223" t="s">
        <v>1402</v>
      </c>
      <c r="AZ11" s="223" t="s">
        <v>1534</v>
      </c>
      <c r="BA11" s="223" t="s">
        <v>1535</v>
      </c>
      <c r="BB11" s="223" t="s">
        <v>1536</v>
      </c>
      <c r="BC11" s="223" t="s">
        <v>888</v>
      </c>
      <c r="BD11" s="223" t="s">
        <v>888</v>
      </c>
      <c r="BE11" s="404">
        <v>3809436424</v>
      </c>
      <c r="BF11" s="223" t="s">
        <v>1620</v>
      </c>
      <c r="BG11" s="223" t="s">
        <v>1621</v>
      </c>
    </row>
    <row r="12" spans="1:59" s="167" customFormat="1" ht="200.1" customHeight="1">
      <c r="A12" s="499">
        <v>2</v>
      </c>
      <c r="B12" s="368" t="s">
        <v>989</v>
      </c>
      <c r="C12" s="369" t="s">
        <v>601</v>
      </c>
      <c r="D12" s="370" t="s">
        <v>460</v>
      </c>
      <c r="E12" s="391" t="s">
        <v>1542</v>
      </c>
      <c r="F12" s="333" t="s">
        <v>873</v>
      </c>
      <c r="G12" s="400" t="s">
        <v>765</v>
      </c>
      <c r="H12" s="400" t="s">
        <v>462</v>
      </c>
      <c r="I12" s="400" t="s">
        <v>467</v>
      </c>
      <c r="J12" s="400" t="s">
        <v>1395</v>
      </c>
      <c r="K12" s="400" t="s">
        <v>1396</v>
      </c>
      <c r="L12" s="375" t="s">
        <v>1397</v>
      </c>
      <c r="M12" s="77">
        <v>42736</v>
      </c>
      <c r="N12" s="77">
        <v>43982</v>
      </c>
      <c r="O12" s="400" t="s">
        <v>641</v>
      </c>
      <c r="P12" s="400" t="s">
        <v>640</v>
      </c>
      <c r="Q12" s="329">
        <v>1</v>
      </c>
      <c r="R12" s="329">
        <v>1</v>
      </c>
      <c r="S12" s="329">
        <v>1</v>
      </c>
      <c r="T12" s="329">
        <v>1</v>
      </c>
      <c r="U12" s="329">
        <v>1</v>
      </c>
      <c r="V12" s="329">
        <v>1</v>
      </c>
      <c r="W12" s="329">
        <v>1</v>
      </c>
      <c r="X12" s="329">
        <v>1</v>
      </c>
      <c r="Y12" s="329">
        <v>1</v>
      </c>
      <c r="Z12" s="67">
        <f>+Y12/S12</f>
        <v>1</v>
      </c>
      <c r="AA12" s="329">
        <v>1</v>
      </c>
      <c r="AB12" s="67">
        <f>+AA12/T12</f>
        <v>1</v>
      </c>
      <c r="AC12" s="325" t="s">
        <v>91</v>
      </c>
      <c r="AD12" s="325" t="s">
        <v>495</v>
      </c>
      <c r="AE12" s="325"/>
      <c r="AF12" s="400">
        <v>1068</v>
      </c>
      <c r="AG12" s="400" t="s">
        <v>496</v>
      </c>
      <c r="AH12" s="325" t="s">
        <v>901</v>
      </c>
      <c r="AI12" s="78">
        <f>35500000000-4108000000</f>
        <v>31392000000</v>
      </c>
      <c r="AJ12" s="400" t="s">
        <v>467</v>
      </c>
      <c r="AK12" s="400" t="s">
        <v>467</v>
      </c>
      <c r="AL12" s="223" t="s">
        <v>873</v>
      </c>
      <c r="AM12" s="406">
        <v>2.4299999999999999E-2</v>
      </c>
      <c r="AN12" s="407">
        <v>43983</v>
      </c>
      <c r="AO12" s="407">
        <v>44196</v>
      </c>
      <c r="AP12" s="223" t="s">
        <v>641</v>
      </c>
      <c r="AQ12" s="223" t="s">
        <v>640</v>
      </c>
      <c r="AR12" s="329">
        <v>1</v>
      </c>
      <c r="AS12" s="329">
        <v>1</v>
      </c>
      <c r="AT12" s="329">
        <f t="shared" si="0"/>
        <v>1</v>
      </c>
      <c r="AU12" s="329" t="s">
        <v>1654</v>
      </c>
      <c r="AV12" s="223" t="s">
        <v>1399</v>
      </c>
      <c r="AW12" s="223" t="s">
        <v>1400</v>
      </c>
      <c r="AX12" s="223" t="s">
        <v>1401</v>
      </c>
      <c r="AY12" s="223" t="s">
        <v>1403</v>
      </c>
      <c r="AZ12" s="223" t="s">
        <v>1537</v>
      </c>
      <c r="BA12" s="223" t="s">
        <v>1538</v>
      </c>
      <c r="BB12" s="223" t="s">
        <v>1403</v>
      </c>
      <c r="BC12" s="223" t="s">
        <v>888</v>
      </c>
      <c r="BD12" s="223" t="s">
        <v>888</v>
      </c>
      <c r="BE12" s="404">
        <v>4125088335</v>
      </c>
      <c r="BF12" s="223" t="s">
        <v>1622</v>
      </c>
      <c r="BG12" s="223" t="s">
        <v>1623</v>
      </c>
    </row>
    <row r="13" spans="1:59" s="167" customFormat="1" ht="200.1" customHeight="1">
      <c r="A13" s="499">
        <v>3</v>
      </c>
      <c r="B13" s="368" t="s">
        <v>990</v>
      </c>
      <c r="C13" s="369" t="s">
        <v>601</v>
      </c>
      <c r="D13" s="370" t="s">
        <v>460</v>
      </c>
      <c r="E13" s="391" t="s">
        <v>1543</v>
      </c>
      <c r="F13" s="333" t="s">
        <v>874</v>
      </c>
      <c r="G13" s="400" t="s">
        <v>765</v>
      </c>
      <c r="H13" s="400" t="s">
        <v>462</v>
      </c>
      <c r="I13" s="400" t="s">
        <v>467</v>
      </c>
      <c r="J13" s="400" t="s">
        <v>1395</v>
      </c>
      <c r="K13" s="400" t="s">
        <v>1396</v>
      </c>
      <c r="L13" s="375" t="s">
        <v>1397</v>
      </c>
      <c r="M13" s="77">
        <v>42736</v>
      </c>
      <c r="N13" s="77">
        <v>43982</v>
      </c>
      <c r="O13" s="400" t="s">
        <v>642</v>
      </c>
      <c r="P13" s="400" t="s">
        <v>643</v>
      </c>
      <c r="Q13" s="329">
        <v>1</v>
      </c>
      <c r="R13" s="329">
        <v>1</v>
      </c>
      <c r="S13" s="329">
        <v>1</v>
      </c>
      <c r="T13" s="329">
        <v>1</v>
      </c>
      <c r="U13" s="329">
        <v>1</v>
      </c>
      <c r="V13" s="329">
        <v>1</v>
      </c>
      <c r="W13" s="329">
        <v>1</v>
      </c>
      <c r="X13" s="329">
        <v>1</v>
      </c>
      <c r="Y13" s="329">
        <v>1</v>
      </c>
      <c r="Z13" s="67">
        <f>+Y13/S13</f>
        <v>1</v>
      </c>
      <c r="AA13" s="329">
        <v>1</v>
      </c>
      <c r="AB13" s="67">
        <f>+AA13/T13</f>
        <v>1</v>
      </c>
      <c r="AC13" s="325" t="s">
        <v>91</v>
      </c>
      <c r="AD13" s="325" t="s">
        <v>495</v>
      </c>
      <c r="AE13" s="325"/>
      <c r="AF13" s="400">
        <v>1068</v>
      </c>
      <c r="AG13" s="400" t="s">
        <v>496</v>
      </c>
      <c r="AH13" s="325" t="s">
        <v>902</v>
      </c>
      <c r="AI13" s="78">
        <f>2970000000-163000000</f>
        <v>2807000000</v>
      </c>
      <c r="AJ13" s="400" t="s">
        <v>467</v>
      </c>
      <c r="AK13" s="400" t="s">
        <v>467</v>
      </c>
      <c r="AL13" s="223" t="s">
        <v>874</v>
      </c>
      <c r="AM13" s="406">
        <v>2.4299999999999999E-2</v>
      </c>
      <c r="AN13" s="407">
        <v>43983</v>
      </c>
      <c r="AO13" s="407">
        <v>44196</v>
      </c>
      <c r="AP13" s="223" t="s">
        <v>642</v>
      </c>
      <c r="AQ13" s="223" t="s">
        <v>643</v>
      </c>
      <c r="AR13" s="329">
        <v>1</v>
      </c>
      <c r="AS13" s="329">
        <v>1</v>
      </c>
      <c r="AT13" s="329">
        <f t="shared" si="0"/>
        <v>1</v>
      </c>
      <c r="AU13" s="329" t="s">
        <v>1654</v>
      </c>
      <c r="AV13" s="223" t="s">
        <v>1404</v>
      </c>
      <c r="AW13" s="442" t="s">
        <v>1400</v>
      </c>
      <c r="AX13" s="223" t="s">
        <v>1401</v>
      </c>
      <c r="AY13" s="405" t="s">
        <v>1405</v>
      </c>
      <c r="AZ13" s="495" t="s">
        <v>1539</v>
      </c>
      <c r="BA13" s="405" t="s">
        <v>1431</v>
      </c>
      <c r="BB13" s="223" t="s">
        <v>1540</v>
      </c>
      <c r="BC13" s="223" t="s">
        <v>888</v>
      </c>
      <c r="BD13" s="495" t="s">
        <v>888</v>
      </c>
      <c r="BE13" s="498" t="s">
        <v>888</v>
      </c>
      <c r="BF13" s="498" t="s">
        <v>888</v>
      </c>
      <c r="BG13" s="223" t="s">
        <v>1624</v>
      </c>
    </row>
    <row r="14" spans="1:59" s="167" customFormat="1" ht="200.1" customHeight="1">
      <c r="A14" s="499">
        <v>4</v>
      </c>
      <c r="B14" s="368" t="s">
        <v>1021</v>
      </c>
      <c r="C14" s="369" t="s">
        <v>601</v>
      </c>
      <c r="D14" s="370" t="s">
        <v>460</v>
      </c>
      <c r="E14" s="391" t="s">
        <v>1542</v>
      </c>
      <c r="F14" s="333" t="s">
        <v>876</v>
      </c>
      <c r="G14" s="400" t="s">
        <v>760</v>
      </c>
      <c r="H14" s="400" t="s">
        <v>455</v>
      </c>
      <c r="I14" s="400" t="s">
        <v>467</v>
      </c>
      <c r="J14" s="400" t="s">
        <v>1559</v>
      </c>
      <c r="K14" s="375"/>
      <c r="L14" s="375" t="s">
        <v>1560</v>
      </c>
      <c r="M14" s="327">
        <v>42522</v>
      </c>
      <c r="N14" s="327">
        <v>43981</v>
      </c>
      <c r="O14" s="400" t="s">
        <v>907</v>
      </c>
      <c r="P14" s="400" t="s">
        <v>908</v>
      </c>
      <c r="Q14" s="400">
        <v>100</v>
      </c>
      <c r="R14" s="400">
        <v>100</v>
      </c>
      <c r="S14" s="400">
        <v>100</v>
      </c>
      <c r="T14" s="400">
        <v>100</v>
      </c>
      <c r="U14" s="329">
        <v>1</v>
      </c>
      <c r="V14" s="329">
        <v>1</v>
      </c>
      <c r="W14" s="79">
        <f>+(0.963669391462307)*100</f>
        <v>96.366939146230706</v>
      </c>
      <c r="X14" s="329">
        <v>0.96</v>
      </c>
      <c r="Y14" s="329">
        <v>0.84</v>
      </c>
      <c r="Z14" s="329">
        <v>0.84</v>
      </c>
      <c r="AA14" s="331" t="s">
        <v>777</v>
      </c>
      <c r="AB14" s="400" t="s">
        <v>1554</v>
      </c>
      <c r="AC14" s="325"/>
      <c r="AD14" s="325" t="s">
        <v>491</v>
      </c>
      <c r="AE14" s="223" t="s">
        <v>773</v>
      </c>
      <c r="AF14" s="400">
        <v>1086</v>
      </c>
      <c r="AG14" s="400" t="s">
        <v>498</v>
      </c>
      <c r="AH14" s="325" t="s">
        <v>499</v>
      </c>
      <c r="AI14" s="80" t="s">
        <v>1059</v>
      </c>
      <c r="AJ14" s="329">
        <v>0</v>
      </c>
      <c r="AK14" s="400" t="s">
        <v>1056</v>
      </c>
      <c r="AL14" s="223" t="s">
        <v>1558</v>
      </c>
      <c r="AM14" s="406">
        <v>2.4299999999999999E-2</v>
      </c>
      <c r="AN14" s="409">
        <v>43983</v>
      </c>
      <c r="AO14" s="407">
        <v>44196</v>
      </c>
      <c r="AP14" s="410" t="s">
        <v>1350</v>
      </c>
      <c r="AQ14" s="223" t="s">
        <v>1349</v>
      </c>
      <c r="AR14" s="329">
        <v>1</v>
      </c>
      <c r="AS14" s="329">
        <v>1</v>
      </c>
      <c r="AT14" s="329">
        <f t="shared" si="0"/>
        <v>1</v>
      </c>
      <c r="AU14" s="329" t="s">
        <v>1654</v>
      </c>
      <c r="AV14" s="223" t="s">
        <v>1332</v>
      </c>
      <c r="AW14" s="223" t="s">
        <v>1333</v>
      </c>
      <c r="AX14" s="223" t="s">
        <v>1334</v>
      </c>
      <c r="AY14" s="223" t="s">
        <v>1335</v>
      </c>
      <c r="AZ14" s="223">
        <v>7752</v>
      </c>
      <c r="BA14" s="223" t="s">
        <v>1336</v>
      </c>
      <c r="BB14" s="223" t="s">
        <v>1337</v>
      </c>
      <c r="BC14" s="411">
        <v>284964948</v>
      </c>
      <c r="BD14" s="414"/>
      <c r="BE14" s="411">
        <v>284964948</v>
      </c>
      <c r="BF14" s="223" t="s">
        <v>1583</v>
      </c>
      <c r="BG14" s="223" t="s">
        <v>1584</v>
      </c>
    </row>
    <row r="15" spans="1:59" s="167" customFormat="1" ht="200.1" customHeight="1">
      <c r="A15" s="499">
        <v>5</v>
      </c>
      <c r="B15" s="368" t="s">
        <v>1003</v>
      </c>
      <c r="C15" s="369" t="s">
        <v>601</v>
      </c>
      <c r="D15" s="370" t="s">
        <v>609</v>
      </c>
      <c r="E15" s="391" t="s">
        <v>1542</v>
      </c>
      <c r="F15" s="333" t="s">
        <v>879</v>
      </c>
      <c r="G15" s="400" t="s">
        <v>767</v>
      </c>
      <c r="H15" s="400" t="s">
        <v>471</v>
      </c>
      <c r="I15" s="400" t="s">
        <v>467</v>
      </c>
      <c r="J15" s="400" t="s">
        <v>1318</v>
      </c>
      <c r="K15" s="400">
        <v>3114785947</v>
      </c>
      <c r="L15" s="375" t="s">
        <v>1319</v>
      </c>
      <c r="M15" s="327">
        <v>42767</v>
      </c>
      <c r="N15" s="327">
        <v>43799</v>
      </c>
      <c r="O15" s="400" t="s">
        <v>480</v>
      </c>
      <c r="P15" s="400" t="s">
        <v>481</v>
      </c>
      <c r="Q15" s="329">
        <v>1</v>
      </c>
      <c r="R15" s="329"/>
      <c r="S15" s="329">
        <v>1</v>
      </c>
      <c r="T15" s="400">
        <v>100</v>
      </c>
      <c r="U15" s="400">
        <v>100</v>
      </c>
      <c r="V15" s="329">
        <v>1</v>
      </c>
      <c r="W15" s="67">
        <v>1</v>
      </c>
      <c r="X15" s="329">
        <v>1</v>
      </c>
      <c r="Y15" s="329">
        <f>242/242*1</f>
        <v>1</v>
      </c>
      <c r="Z15" s="329">
        <f>Y15/S15</f>
        <v>1</v>
      </c>
      <c r="AA15" s="76">
        <v>1</v>
      </c>
      <c r="AB15" s="329">
        <v>1</v>
      </c>
      <c r="AC15" s="325" t="s">
        <v>523</v>
      </c>
      <c r="AD15" s="325" t="s">
        <v>524</v>
      </c>
      <c r="AE15" s="325" t="s">
        <v>525</v>
      </c>
      <c r="AF15" s="400">
        <v>1131</v>
      </c>
      <c r="AG15" s="400" t="s">
        <v>526</v>
      </c>
      <c r="AH15" s="325" t="s">
        <v>582</v>
      </c>
      <c r="AI15" s="80">
        <v>1145206868</v>
      </c>
      <c r="AJ15" s="329">
        <f>((2439124*45)+(7348287*13)+(2236310*261))/AI15</f>
        <v>0.68892812560394112</v>
      </c>
      <c r="AK15" s="80"/>
      <c r="AL15" s="412" t="s">
        <v>1519</v>
      </c>
      <c r="AM15" s="406">
        <v>2.4299999999999999E-2</v>
      </c>
      <c r="AN15" s="409">
        <v>44013</v>
      </c>
      <c r="AO15" s="409">
        <v>44196</v>
      </c>
      <c r="AP15" s="223" t="s">
        <v>1320</v>
      </c>
      <c r="AQ15" s="223" t="s">
        <v>1330</v>
      </c>
      <c r="AR15" s="329">
        <v>1</v>
      </c>
      <c r="AS15" s="329">
        <v>1</v>
      </c>
      <c r="AT15" s="329">
        <f t="shared" si="0"/>
        <v>1</v>
      </c>
      <c r="AU15" s="329" t="s">
        <v>1654</v>
      </c>
      <c r="AV15" s="223" t="s">
        <v>1186</v>
      </c>
      <c r="AW15" s="223" t="s">
        <v>1169</v>
      </c>
      <c r="AX15" s="223" t="s">
        <v>1323</v>
      </c>
      <c r="AY15" s="223" t="s">
        <v>1324</v>
      </c>
      <c r="AZ15" s="223">
        <v>7787</v>
      </c>
      <c r="BA15" s="223" t="s">
        <v>1325</v>
      </c>
      <c r="BB15" s="223" t="s">
        <v>1324</v>
      </c>
      <c r="BC15" s="404">
        <v>398000000</v>
      </c>
      <c r="BD15" s="223"/>
      <c r="BE15" s="413" t="s">
        <v>1603</v>
      </c>
      <c r="BF15" s="223" t="s">
        <v>1604</v>
      </c>
      <c r="BG15" s="223" t="s">
        <v>1605</v>
      </c>
    </row>
    <row r="16" spans="1:59" s="167" customFormat="1" ht="200.1" customHeight="1">
      <c r="A16" s="499">
        <v>6</v>
      </c>
      <c r="B16" s="368" t="s">
        <v>992</v>
      </c>
      <c r="C16" s="369" t="s">
        <v>601</v>
      </c>
      <c r="D16" s="370" t="s">
        <v>460</v>
      </c>
      <c r="E16" s="391" t="s">
        <v>1544</v>
      </c>
      <c r="F16" s="333" t="s">
        <v>880</v>
      </c>
      <c r="G16" s="400" t="s">
        <v>765</v>
      </c>
      <c r="H16" s="400" t="s">
        <v>462</v>
      </c>
      <c r="I16" s="400" t="s">
        <v>467</v>
      </c>
      <c r="J16" s="400" t="s">
        <v>1395</v>
      </c>
      <c r="K16" s="400" t="s">
        <v>1396</v>
      </c>
      <c r="L16" s="375" t="s">
        <v>1397</v>
      </c>
      <c r="M16" s="77">
        <v>42736</v>
      </c>
      <c r="N16" s="77">
        <v>44196</v>
      </c>
      <c r="O16" s="400" t="s">
        <v>646</v>
      </c>
      <c r="P16" s="400" t="s">
        <v>647</v>
      </c>
      <c r="Q16" s="329">
        <v>1</v>
      </c>
      <c r="R16" s="329">
        <v>1</v>
      </c>
      <c r="S16" s="329">
        <v>1</v>
      </c>
      <c r="T16" s="329">
        <v>1</v>
      </c>
      <c r="U16" s="400"/>
      <c r="V16" s="400"/>
      <c r="W16" s="329">
        <v>1</v>
      </c>
      <c r="X16" s="329">
        <v>1</v>
      </c>
      <c r="Y16" s="329">
        <v>1</v>
      </c>
      <c r="Z16" s="62">
        <f>+Y16/S16</f>
        <v>1</v>
      </c>
      <c r="AA16" s="329">
        <v>1</v>
      </c>
      <c r="AB16" s="67">
        <f>+AA16/T16</f>
        <v>1</v>
      </c>
      <c r="AC16" s="325" t="s">
        <v>151</v>
      </c>
      <c r="AD16" s="325" t="s">
        <v>518</v>
      </c>
      <c r="AE16" s="325"/>
      <c r="AF16" s="400" t="s">
        <v>532</v>
      </c>
      <c r="AG16" s="400" t="s">
        <v>533</v>
      </c>
      <c r="AH16" s="325" t="s">
        <v>905</v>
      </c>
      <c r="AI16" s="78">
        <f>7063000000-524000000</f>
        <v>6539000000</v>
      </c>
      <c r="AJ16" s="400" t="s">
        <v>467</v>
      </c>
      <c r="AK16" s="400" t="s">
        <v>467</v>
      </c>
      <c r="AL16" s="223" t="s">
        <v>880</v>
      </c>
      <c r="AM16" s="406">
        <v>2.4299999999999999E-2</v>
      </c>
      <c r="AN16" s="407">
        <v>43983</v>
      </c>
      <c r="AO16" s="407">
        <v>44196</v>
      </c>
      <c r="AP16" s="223" t="s">
        <v>646</v>
      </c>
      <c r="AQ16" s="223" t="s">
        <v>647</v>
      </c>
      <c r="AR16" s="329">
        <v>1</v>
      </c>
      <c r="AS16" s="329">
        <v>1</v>
      </c>
      <c r="AT16" s="329">
        <f t="shared" si="0"/>
        <v>1</v>
      </c>
      <c r="AU16" s="329" t="s">
        <v>1654</v>
      </c>
      <c r="AV16" s="223" t="s">
        <v>1428</v>
      </c>
      <c r="AW16" s="223" t="s">
        <v>1429</v>
      </c>
      <c r="AX16" s="223" t="s">
        <v>1430</v>
      </c>
      <c r="AY16" s="223" t="s">
        <v>1431</v>
      </c>
      <c r="AZ16" s="414" t="s">
        <v>1539</v>
      </c>
      <c r="BA16" s="223" t="s">
        <v>1540</v>
      </c>
      <c r="BB16" s="405" t="s">
        <v>1431</v>
      </c>
      <c r="BC16" s="404">
        <v>946488493</v>
      </c>
      <c r="BD16" s="223" t="s">
        <v>777</v>
      </c>
      <c r="BE16" s="414" t="s">
        <v>777</v>
      </c>
      <c r="BF16" s="223" t="s">
        <v>1625</v>
      </c>
      <c r="BG16" s="223" t="s">
        <v>1626</v>
      </c>
    </row>
    <row r="17" spans="1:59" s="167" customFormat="1" ht="200.1" customHeight="1">
      <c r="A17" s="499">
        <v>7</v>
      </c>
      <c r="B17" s="368" t="s">
        <v>993</v>
      </c>
      <c r="C17" s="369" t="s">
        <v>601</v>
      </c>
      <c r="D17" s="370" t="s">
        <v>460</v>
      </c>
      <c r="E17" s="391" t="s">
        <v>1542</v>
      </c>
      <c r="F17" s="333" t="s">
        <v>881</v>
      </c>
      <c r="G17" s="400" t="s">
        <v>765</v>
      </c>
      <c r="H17" s="400" t="s">
        <v>462</v>
      </c>
      <c r="I17" s="400" t="s">
        <v>467</v>
      </c>
      <c r="J17" s="400" t="s">
        <v>1395</v>
      </c>
      <c r="K17" s="400" t="s">
        <v>1396</v>
      </c>
      <c r="L17" s="375" t="s">
        <v>1397</v>
      </c>
      <c r="M17" s="77">
        <v>42736</v>
      </c>
      <c r="N17" s="77">
        <v>43982</v>
      </c>
      <c r="O17" s="400" t="s">
        <v>757</v>
      </c>
      <c r="P17" s="400" t="s">
        <v>681</v>
      </c>
      <c r="Q17" s="329">
        <v>1</v>
      </c>
      <c r="R17" s="329">
        <v>1</v>
      </c>
      <c r="S17" s="329">
        <v>1</v>
      </c>
      <c r="T17" s="329">
        <v>1</v>
      </c>
      <c r="U17" s="400"/>
      <c r="V17" s="400"/>
      <c r="W17" s="329">
        <v>1</v>
      </c>
      <c r="X17" s="329">
        <v>1</v>
      </c>
      <c r="Y17" s="329">
        <v>1</v>
      </c>
      <c r="Z17" s="62">
        <f>+Y17/S17</f>
        <v>1</v>
      </c>
      <c r="AA17" s="329">
        <v>1</v>
      </c>
      <c r="AB17" s="67">
        <f>+AA17/T17</f>
        <v>1</v>
      </c>
      <c r="AC17" s="325" t="s">
        <v>151</v>
      </c>
      <c r="AD17" s="325" t="s">
        <v>518</v>
      </c>
      <c r="AE17" s="325"/>
      <c r="AF17" s="400" t="s">
        <v>532</v>
      </c>
      <c r="AG17" s="400" t="s">
        <v>533</v>
      </c>
      <c r="AH17" s="325" t="s">
        <v>534</v>
      </c>
      <c r="AI17" s="78">
        <f>7104000000-524000000</f>
        <v>6580000000</v>
      </c>
      <c r="AJ17" s="400" t="s">
        <v>467</v>
      </c>
      <c r="AK17" s="400" t="s">
        <v>467</v>
      </c>
      <c r="AL17" s="223" t="s">
        <v>881</v>
      </c>
      <c r="AM17" s="406">
        <v>2.4299999999999999E-2</v>
      </c>
      <c r="AN17" s="407">
        <v>43983</v>
      </c>
      <c r="AO17" s="407">
        <v>44196</v>
      </c>
      <c r="AP17" s="223" t="s">
        <v>757</v>
      </c>
      <c r="AQ17" s="223" t="s">
        <v>681</v>
      </c>
      <c r="AR17" s="329">
        <v>1</v>
      </c>
      <c r="AS17" s="329">
        <v>1</v>
      </c>
      <c r="AT17" s="329">
        <f t="shared" si="0"/>
        <v>1</v>
      </c>
      <c r="AU17" s="329" t="s">
        <v>1654</v>
      </c>
      <c r="AV17" s="223" t="s">
        <v>1428</v>
      </c>
      <c r="AW17" s="223" t="s">
        <v>1429</v>
      </c>
      <c r="AX17" s="223" t="s">
        <v>1430</v>
      </c>
      <c r="AY17" s="223" t="s">
        <v>1431</v>
      </c>
      <c r="AZ17" s="414" t="s">
        <v>1539</v>
      </c>
      <c r="BA17" s="223" t="s">
        <v>1540</v>
      </c>
      <c r="BB17" s="223" t="s">
        <v>1431</v>
      </c>
      <c r="BC17" s="404">
        <v>882933961</v>
      </c>
      <c r="BD17" s="223" t="s">
        <v>777</v>
      </c>
      <c r="BE17" s="414" t="s">
        <v>777</v>
      </c>
      <c r="BF17" s="223" t="s">
        <v>1627</v>
      </c>
      <c r="BG17" s="223" t="s">
        <v>1628</v>
      </c>
    </row>
    <row r="18" spans="1:59" s="167" customFormat="1" ht="200.1" customHeight="1">
      <c r="A18" s="499">
        <v>8</v>
      </c>
      <c r="B18" s="368" t="s">
        <v>1002</v>
      </c>
      <c r="C18" s="369" t="s">
        <v>601</v>
      </c>
      <c r="D18" s="372" t="s">
        <v>731</v>
      </c>
      <c r="E18" s="391" t="s">
        <v>1542</v>
      </c>
      <c r="F18" s="158" t="s">
        <v>882</v>
      </c>
      <c r="G18" s="85" t="s">
        <v>832</v>
      </c>
      <c r="H18" s="85" t="s">
        <v>577</v>
      </c>
      <c r="I18" s="85" t="s">
        <v>467</v>
      </c>
      <c r="J18" s="376" t="s">
        <v>1352</v>
      </c>
      <c r="K18" s="376" t="s">
        <v>1353</v>
      </c>
      <c r="L18" s="377" t="s">
        <v>1354</v>
      </c>
      <c r="M18" s="84" t="s">
        <v>955</v>
      </c>
      <c r="N18" s="77">
        <v>43982</v>
      </c>
      <c r="O18" s="87" t="s">
        <v>837</v>
      </c>
      <c r="P18" s="85" t="s">
        <v>839</v>
      </c>
      <c r="Q18" s="88">
        <v>865</v>
      </c>
      <c r="R18" s="88">
        <v>800</v>
      </c>
      <c r="S18" s="88">
        <v>800</v>
      </c>
      <c r="T18" s="88">
        <v>350</v>
      </c>
      <c r="U18" s="88">
        <v>1481</v>
      </c>
      <c r="V18" s="89">
        <f>+U18/Q18</f>
        <v>1.7121387283236995</v>
      </c>
      <c r="W18" s="90">
        <v>2295</v>
      </c>
      <c r="X18" s="91">
        <f>W18/R18</f>
        <v>2.8687499999999999</v>
      </c>
      <c r="Y18" s="92">
        <v>2295</v>
      </c>
      <c r="Z18" s="93">
        <f>Y18/S18</f>
        <v>2.8687499999999999</v>
      </c>
      <c r="AA18" s="331">
        <v>852</v>
      </c>
      <c r="AB18" s="93">
        <f>AA18/T18</f>
        <v>2.4342857142857142</v>
      </c>
      <c r="AC18" s="84" t="s">
        <v>584</v>
      </c>
      <c r="AD18" s="84" t="s">
        <v>585</v>
      </c>
      <c r="AE18" s="84" t="s">
        <v>776</v>
      </c>
      <c r="AF18" s="85">
        <v>1156</v>
      </c>
      <c r="AG18" s="84" t="s">
        <v>586</v>
      </c>
      <c r="AH18" s="84" t="s">
        <v>588</v>
      </c>
      <c r="AI18" s="95" t="s">
        <v>957</v>
      </c>
      <c r="AJ18" s="96" t="s">
        <v>890</v>
      </c>
      <c r="AK18" s="97" t="s">
        <v>958</v>
      </c>
      <c r="AL18" s="415" t="s">
        <v>1529</v>
      </c>
      <c r="AM18" s="406">
        <v>2.4299999999999999E-2</v>
      </c>
      <c r="AN18" s="407">
        <v>44013</v>
      </c>
      <c r="AO18" s="407">
        <v>44196</v>
      </c>
      <c r="AP18" s="409" t="s">
        <v>1530</v>
      </c>
      <c r="AQ18" s="416" t="s">
        <v>1531</v>
      </c>
      <c r="AR18" s="98">
        <v>350</v>
      </c>
      <c r="AS18" s="88">
        <v>550</v>
      </c>
      <c r="AT18" s="91">
        <f t="shared" si="0"/>
        <v>1.5714285714285714</v>
      </c>
      <c r="AU18" s="91" t="s">
        <v>1654</v>
      </c>
      <c r="AV18" s="223" t="s">
        <v>1356</v>
      </c>
      <c r="AW18" s="223" t="s">
        <v>1357</v>
      </c>
      <c r="AX18" s="223" t="s">
        <v>1358</v>
      </c>
      <c r="AY18" s="223" t="s">
        <v>1359</v>
      </c>
      <c r="AZ18" s="414">
        <v>7871</v>
      </c>
      <c r="BA18" s="223" t="s">
        <v>1360</v>
      </c>
      <c r="BB18" s="223" t="s">
        <v>1361</v>
      </c>
      <c r="BC18" s="223" t="s">
        <v>1362</v>
      </c>
      <c r="BD18" s="414" t="s">
        <v>1363</v>
      </c>
      <c r="BE18" s="402">
        <v>5983011963</v>
      </c>
      <c r="BF18" s="223" t="s">
        <v>1588</v>
      </c>
      <c r="BG18" s="223" t="s">
        <v>1589</v>
      </c>
    </row>
    <row r="19" spans="1:59" s="167" customFormat="1" ht="200.1" customHeight="1">
      <c r="A19" s="499">
        <v>9</v>
      </c>
      <c r="B19" s="368" t="s">
        <v>1004</v>
      </c>
      <c r="C19" s="369" t="s">
        <v>605</v>
      </c>
      <c r="D19" s="370" t="s">
        <v>606</v>
      </c>
      <c r="E19" s="391" t="s">
        <v>1542</v>
      </c>
      <c r="F19" s="333" t="s">
        <v>883</v>
      </c>
      <c r="G19" s="400" t="s">
        <v>767</v>
      </c>
      <c r="H19" s="400" t="s">
        <v>471</v>
      </c>
      <c r="I19" s="400" t="s">
        <v>467</v>
      </c>
      <c r="J19" s="400" t="s">
        <v>1318</v>
      </c>
      <c r="K19" s="400">
        <v>3114785947</v>
      </c>
      <c r="L19" s="49" t="s">
        <v>1319</v>
      </c>
      <c r="M19" s="327">
        <v>42767</v>
      </c>
      <c r="N19" s="327">
        <v>43799</v>
      </c>
      <c r="O19" s="400" t="s">
        <v>482</v>
      </c>
      <c r="P19" s="400" t="s">
        <v>483</v>
      </c>
      <c r="Q19" s="400"/>
      <c r="R19" s="400"/>
      <c r="S19" s="329">
        <v>1</v>
      </c>
      <c r="T19" s="400"/>
      <c r="U19" s="329">
        <v>1</v>
      </c>
      <c r="V19" s="329">
        <v>1</v>
      </c>
      <c r="W19" s="329">
        <v>1</v>
      </c>
      <c r="X19" s="329">
        <v>1</v>
      </c>
      <c r="Y19" s="329">
        <v>1</v>
      </c>
      <c r="Z19" s="329">
        <v>1</v>
      </c>
      <c r="AA19" s="329">
        <v>1</v>
      </c>
      <c r="AB19" s="329" t="s">
        <v>1551</v>
      </c>
      <c r="AC19" s="325" t="s">
        <v>523</v>
      </c>
      <c r="AD19" s="325" t="s">
        <v>524</v>
      </c>
      <c r="AE19" s="325" t="s">
        <v>527</v>
      </c>
      <c r="AF19" s="400">
        <v>1131</v>
      </c>
      <c r="AG19" s="400" t="s">
        <v>526</v>
      </c>
      <c r="AH19" s="325" t="s">
        <v>528</v>
      </c>
      <c r="AI19" s="61">
        <v>2401773531</v>
      </c>
      <c r="AJ19" s="329">
        <f>((4941*28268)+(76262*2291))/AI19</f>
        <v>0.13089844897620367</v>
      </c>
      <c r="AK19" s="329"/>
      <c r="AL19" s="408" t="s">
        <v>1321</v>
      </c>
      <c r="AM19" s="406">
        <v>2.4299999999999999E-2</v>
      </c>
      <c r="AN19" s="409">
        <v>44013</v>
      </c>
      <c r="AO19" s="409">
        <v>44196</v>
      </c>
      <c r="AP19" s="223" t="s">
        <v>1322</v>
      </c>
      <c r="AQ19" s="223" t="s">
        <v>1329</v>
      </c>
      <c r="AR19" s="329">
        <v>1</v>
      </c>
      <c r="AS19" s="329">
        <v>1</v>
      </c>
      <c r="AT19" s="329">
        <f t="shared" si="0"/>
        <v>1</v>
      </c>
      <c r="AU19" s="329" t="s">
        <v>1654</v>
      </c>
      <c r="AV19" s="223" t="s">
        <v>1186</v>
      </c>
      <c r="AW19" s="223" t="s">
        <v>1169</v>
      </c>
      <c r="AX19" s="223" t="s">
        <v>1323</v>
      </c>
      <c r="AY19" s="223" t="s">
        <v>1327</v>
      </c>
      <c r="AZ19" s="223">
        <v>7787</v>
      </c>
      <c r="BA19" s="223" t="s">
        <v>1325</v>
      </c>
      <c r="BB19" s="223" t="s">
        <v>1327</v>
      </c>
      <c r="BC19" s="404">
        <v>103800000</v>
      </c>
      <c r="BD19" s="223"/>
      <c r="BE19" s="223" t="s">
        <v>1606</v>
      </c>
      <c r="BF19" s="223" t="s">
        <v>1607</v>
      </c>
      <c r="BG19" s="223" t="s">
        <v>1605</v>
      </c>
    </row>
    <row r="20" spans="1:59" s="167" customFormat="1" ht="200.1" customHeight="1">
      <c r="A20" s="499">
        <v>10</v>
      </c>
      <c r="B20" s="368" t="s">
        <v>1026</v>
      </c>
      <c r="C20" s="369" t="s">
        <v>604</v>
      </c>
      <c r="D20" s="370" t="s">
        <v>456</v>
      </c>
      <c r="E20" s="391" t="s">
        <v>1541</v>
      </c>
      <c r="F20" s="333" t="s">
        <v>886</v>
      </c>
      <c r="G20" s="400" t="s">
        <v>760</v>
      </c>
      <c r="H20" s="400" t="s">
        <v>455</v>
      </c>
      <c r="I20" s="400" t="s">
        <v>467</v>
      </c>
      <c r="J20" s="400" t="s">
        <v>1164</v>
      </c>
      <c r="K20" s="400">
        <v>3112161687</v>
      </c>
      <c r="L20" s="375" t="s">
        <v>1165</v>
      </c>
      <c r="M20" s="327">
        <v>42522</v>
      </c>
      <c r="N20" s="327">
        <v>43981</v>
      </c>
      <c r="O20" s="400" t="s">
        <v>743</v>
      </c>
      <c r="P20" s="400" t="s">
        <v>744</v>
      </c>
      <c r="Q20" s="329">
        <v>1</v>
      </c>
      <c r="R20" s="329">
        <v>1</v>
      </c>
      <c r="S20" s="329">
        <v>1</v>
      </c>
      <c r="T20" s="329">
        <v>1</v>
      </c>
      <c r="U20" s="98">
        <v>1795</v>
      </c>
      <c r="V20" s="329">
        <v>1</v>
      </c>
      <c r="W20" s="329">
        <v>1</v>
      </c>
      <c r="X20" s="400">
        <v>100</v>
      </c>
      <c r="Y20" s="62">
        <f>1842/1842*1</f>
        <v>1</v>
      </c>
      <c r="Z20" s="329">
        <f>Y20/S20</f>
        <v>1</v>
      </c>
      <c r="AA20" s="62">
        <f>626/626*1</f>
        <v>1</v>
      </c>
      <c r="AB20" s="329">
        <f>AA20/T20</f>
        <v>1</v>
      </c>
      <c r="AC20" s="325"/>
      <c r="AD20" s="325" t="s">
        <v>491</v>
      </c>
      <c r="AE20" s="325"/>
      <c r="AF20" s="400">
        <v>1101</v>
      </c>
      <c r="AG20" s="400" t="s">
        <v>492</v>
      </c>
      <c r="AH20" s="100" t="s">
        <v>569</v>
      </c>
      <c r="AI20" s="99">
        <v>1706374232</v>
      </c>
      <c r="AJ20" s="62">
        <v>1</v>
      </c>
      <c r="AK20" s="82">
        <v>1704722951</v>
      </c>
      <c r="AL20" s="82" t="s">
        <v>1166</v>
      </c>
      <c r="AM20" s="406">
        <v>2.4299999999999999E-2</v>
      </c>
      <c r="AN20" s="409">
        <v>43983</v>
      </c>
      <c r="AO20" s="409">
        <v>44196</v>
      </c>
      <c r="AP20" s="408" t="s">
        <v>1167</v>
      </c>
      <c r="AQ20" s="408" t="s">
        <v>1528</v>
      </c>
      <c r="AR20" s="329">
        <v>1</v>
      </c>
      <c r="AS20" s="79">
        <v>958</v>
      </c>
      <c r="AT20" s="329"/>
      <c r="AU20" s="400" t="s">
        <v>1655</v>
      </c>
      <c r="AV20" s="408" t="s">
        <v>1168</v>
      </c>
      <c r="AW20" s="408" t="s">
        <v>1169</v>
      </c>
      <c r="AX20" s="414" t="s">
        <v>1170</v>
      </c>
      <c r="AY20" s="223" t="s">
        <v>1171</v>
      </c>
      <c r="AZ20" s="414">
        <v>7756</v>
      </c>
      <c r="BA20" s="223" t="s">
        <v>1172</v>
      </c>
      <c r="BB20" s="223" t="s">
        <v>1173</v>
      </c>
      <c r="BC20" s="417">
        <v>8703977993</v>
      </c>
      <c r="BD20" s="414" t="s">
        <v>777</v>
      </c>
      <c r="BE20" s="411">
        <v>638267543</v>
      </c>
      <c r="BF20" s="223" t="s">
        <v>1601</v>
      </c>
      <c r="BG20" s="223" t="s">
        <v>1602</v>
      </c>
    </row>
    <row r="21" spans="1:59" s="168" customFormat="1" ht="200.1" customHeight="1">
      <c r="A21" s="499">
        <v>11</v>
      </c>
      <c r="B21" s="368" t="s">
        <v>1044</v>
      </c>
      <c r="C21" s="369" t="s">
        <v>604</v>
      </c>
      <c r="D21" s="370" t="s">
        <v>803</v>
      </c>
      <c r="E21" s="391" t="s">
        <v>1541</v>
      </c>
      <c r="F21" s="333" t="s">
        <v>805</v>
      </c>
      <c r="G21" s="400" t="s">
        <v>806</v>
      </c>
      <c r="H21" s="400" t="s">
        <v>807</v>
      </c>
      <c r="I21" s="400" t="s">
        <v>467</v>
      </c>
      <c r="J21" s="125" t="s">
        <v>1148</v>
      </c>
      <c r="K21" s="125">
        <v>3795750</v>
      </c>
      <c r="L21" s="378" t="s">
        <v>1149</v>
      </c>
      <c r="M21" s="77">
        <v>42736</v>
      </c>
      <c r="N21" s="77">
        <v>44012</v>
      </c>
      <c r="O21" s="400" t="s">
        <v>808</v>
      </c>
      <c r="P21" s="400" t="s">
        <v>809</v>
      </c>
      <c r="Q21" s="61">
        <v>3229</v>
      </c>
      <c r="R21" s="400"/>
      <c r="S21" s="400"/>
      <c r="T21" s="400"/>
      <c r="U21" s="61">
        <v>3612</v>
      </c>
      <c r="V21" s="197">
        <v>1.1185028571428572</v>
      </c>
      <c r="W21" s="61">
        <v>37493</v>
      </c>
      <c r="X21" s="198">
        <v>0.30299999999999999</v>
      </c>
      <c r="Y21" s="400"/>
      <c r="Z21" s="400"/>
      <c r="AA21" s="331">
        <v>138</v>
      </c>
      <c r="AB21" s="62">
        <v>1</v>
      </c>
      <c r="AC21" s="325" t="s">
        <v>816</v>
      </c>
      <c r="AD21" s="325" t="s">
        <v>817</v>
      </c>
      <c r="AE21" s="325" t="s">
        <v>818</v>
      </c>
      <c r="AF21" s="400">
        <v>999</v>
      </c>
      <c r="AG21" s="325" t="s">
        <v>819</v>
      </c>
      <c r="AH21" s="325" t="s">
        <v>826</v>
      </c>
      <c r="AI21" s="103">
        <v>11605728790</v>
      </c>
      <c r="AJ21" s="198">
        <v>0.28599999999999998</v>
      </c>
      <c r="AK21" s="78"/>
      <c r="AL21" s="418" t="s">
        <v>1146</v>
      </c>
      <c r="AM21" s="406">
        <v>2.4299999999999999E-2</v>
      </c>
      <c r="AN21" s="407">
        <v>43983</v>
      </c>
      <c r="AO21" s="407">
        <v>44196</v>
      </c>
      <c r="AP21" s="408" t="s">
        <v>1155</v>
      </c>
      <c r="AQ21" s="408" t="s">
        <v>1310</v>
      </c>
      <c r="AR21" s="329">
        <v>1</v>
      </c>
      <c r="AS21" s="329">
        <v>1</v>
      </c>
      <c r="AT21" s="329">
        <f>AS21/AR21</f>
        <v>1</v>
      </c>
      <c r="AU21" s="329" t="s">
        <v>1654</v>
      </c>
      <c r="AV21" s="418" t="s">
        <v>1150</v>
      </c>
      <c r="AW21" s="418"/>
      <c r="AX21" s="418" t="s">
        <v>1151</v>
      </c>
      <c r="AY21" s="418" t="s">
        <v>1152</v>
      </c>
      <c r="AZ21" s="418">
        <v>7585</v>
      </c>
      <c r="BA21" s="418" t="s">
        <v>1153</v>
      </c>
      <c r="BB21" s="418" t="s">
        <v>1154</v>
      </c>
      <c r="BC21" s="419">
        <v>10000000</v>
      </c>
      <c r="BD21" s="118">
        <v>5.0000000000000001E-4</v>
      </c>
      <c r="BE21" s="418">
        <v>10000000</v>
      </c>
      <c r="BF21" s="223" t="s">
        <v>1594</v>
      </c>
      <c r="BG21" s="414"/>
    </row>
    <row r="22" spans="1:59" s="167" customFormat="1" ht="200.1" customHeight="1">
      <c r="A22" s="499">
        <v>12</v>
      </c>
      <c r="B22" s="368" t="s">
        <v>996</v>
      </c>
      <c r="C22" s="369" t="s">
        <v>603</v>
      </c>
      <c r="D22" s="370" t="s">
        <v>468</v>
      </c>
      <c r="E22" s="391" t="s">
        <v>1545</v>
      </c>
      <c r="F22" s="333" t="s">
        <v>859</v>
      </c>
      <c r="G22" s="400" t="s">
        <v>765</v>
      </c>
      <c r="H22" s="400" t="s">
        <v>462</v>
      </c>
      <c r="I22" s="400" t="s">
        <v>467</v>
      </c>
      <c r="J22" s="400" t="s">
        <v>1395</v>
      </c>
      <c r="K22" s="400" t="s">
        <v>1396</v>
      </c>
      <c r="L22" s="375" t="s">
        <v>1397</v>
      </c>
      <c r="M22" s="77">
        <v>42736</v>
      </c>
      <c r="N22" s="77">
        <v>43982</v>
      </c>
      <c r="O22" s="400" t="s">
        <v>834</v>
      </c>
      <c r="P22" s="400" t="s">
        <v>628</v>
      </c>
      <c r="Q22" s="329">
        <v>1</v>
      </c>
      <c r="R22" s="329">
        <v>1</v>
      </c>
      <c r="S22" s="329">
        <v>1</v>
      </c>
      <c r="T22" s="329">
        <v>1</v>
      </c>
      <c r="U22" s="329">
        <v>1</v>
      </c>
      <c r="V22" s="400">
        <v>100</v>
      </c>
      <c r="W22" s="329">
        <v>1</v>
      </c>
      <c r="X22" s="329">
        <v>1</v>
      </c>
      <c r="Y22" s="329">
        <v>1</v>
      </c>
      <c r="Z22" s="62">
        <f t="shared" ref="Z22:Z29" si="1">+Y22/S22</f>
        <v>1</v>
      </c>
      <c r="AA22" s="331">
        <v>100</v>
      </c>
      <c r="AB22" s="62">
        <v>1</v>
      </c>
      <c r="AC22" s="325" t="s">
        <v>151</v>
      </c>
      <c r="AD22" s="325" t="s">
        <v>518</v>
      </c>
      <c r="AE22" s="325"/>
      <c r="AF22" s="400" t="s">
        <v>519</v>
      </c>
      <c r="AG22" s="400" t="s">
        <v>520</v>
      </c>
      <c r="AH22" s="325" t="s">
        <v>521</v>
      </c>
      <c r="AI22" s="103">
        <f>2149000000-569000000</f>
        <v>1580000000</v>
      </c>
      <c r="AJ22" s="400" t="s">
        <v>467</v>
      </c>
      <c r="AK22" s="400" t="s">
        <v>467</v>
      </c>
      <c r="AL22" s="223" t="s">
        <v>859</v>
      </c>
      <c r="AM22" s="406">
        <v>2.4299999999999999E-2</v>
      </c>
      <c r="AN22" s="407">
        <v>43983</v>
      </c>
      <c r="AO22" s="407">
        <v>44196</v>
      </c>
      <c r="AP22" s="223" t="s">
        <v>834</v>
      </c>
      <c r="AQ22" s="223" t="s">
        <v>628</v>
      </c>
      <c r="AR22" s="329">
        <v>1</v>
      </c>
      <c r="AS22" s="329">
        <v>1</v>
      </c>
      <c r="AT22" s="329">
        <f>AS22/AR22</f>
        <v>1</v>
      </c>
      <c r="AU22" s="329" t="s">
        <v>1654</v>
      </c>
      <c r="AV22" s="223" t="s">
        <v>1428</v>
      </c>
      <c r="AW22" s="443" t="s">
        <v>1429</v>
      </c>
      <c r="AX22" s="223" t="s">
        <v>1430</v>
      </c>
      <c r="AY22" s="405" t="s">
        <v>1432</v>
      </c>
      <c r="AZ22" s="414" t="s">
        <v>1631</v>
      </c>
      <c r="BA22" s="223" t="s">
        <v>1632</v>
      </c>
      <c r="BB22" s="223" t="s">
        <v>1633</v>
      </c>
      <c r="BC22" s="404" t="s">
        <v>777</v>
      </c>
      <c r="BD22" s="414" t="s">
        <v>777</v>
      </c>
      <c r="BE22" s="404" t="s">
        <v>777</v>
      </c>
      <c r="BF22" s="223" t="s">
        <v>1629</v>
      </c>
      <c r="BG22" s="223" t="s">
        <v>1630</v>
      </c>
    </row>
    <row r="23" spans="1:59" s="167" customFormat="1" ht="200.1" customHeight="1">
      <c r="A23" s="499">
        <v>13</v>
      </c>
      <c r="B23" s="368" t="s">
        <v>1037</v>
      </c>
      <c r="C23" s="369" t="s">
        <v>603</v>
      </c>
      <c r="D23" s="370" t="s">
        <v>468</v>
      </c>
      <c r="E23" s="391" t="s">
        <v>1545</v>
      </c>
      <c r="F23" s="333" t="s">
        <v>862</v>
      </c>
      <c r="G23" s="400" t="s">
        <v>767</v>
      </c>
      <c r="H23" s="400" t="s">
        <v>475</v>
      </c>
      <c r="I23" s="400" t="s">
        <v>467</v>
      </c>
      <c r="J23" s="400" t="s">
        <v>1240</v>
      </c>
      <c r="K23" s="400"/>
      <c r="L23" s="388" t="s">
        <v>1241</v>
      </c>
      <c r="M23" s="327">
        <v>42522</v>
      </c>
      <c r="N23" s="327">
        <v>43982</v>
      </c>
      <c r="O23" s="400" t="s">
        <v>835</v>
      </c>
      <c r="P23" s="400" t="s">
        <v>616</v>
      </c>
      <c r="Q23" s="329">
        <v>1</v>
      </c>
      <c r="R23" s="329">
        <v>1</v>
      </c>
      <c r="S23" s="329">
        <v>1</v>
      </c>
      <c r="T23" s="329">
        <v>1</v>
      </c>
      <c r="U23" s="329">
        <v>1</v>
      </c>
      <c r="V23" s="400">
        <v>100</v>
      </c>
      <c r="W23" s="329">
        <v>1</v>
      </c>
      <c r="X23" s="329">
        <v>1</v>
      </c>
      <c r="Y23" s="329">
        <v>1</v>
      </c>
      <c r="Z23" s="62">
        <f t="shared" si="1"/>
        <v>1</v>
      </c>
      <c r="AA23" s="62">
        <v>1</v>
      </c>
      <c r="AB23" s="62">
        <v>1</v>
      </c>
      <c r="AC23" s="333" t="s">
        <v>549</v>
      </c>
      <c r="AD23" s="333" t="s">
        <v>550</v>
      </c>
      <c r="AE23" s="333" t="s">
        <v>794</v>
      </c>
      <c r="AF23" s="400">
        <v>1013</v>
      </c>
      <c r="AG23" s="400" t="s">
        <v>551</v>
      </c>
      <c r="AH23" s="333" t="s">
        <v>1055</v>
      </c>
      <c r="AI23" s="108">
        <v>8605000000</v>
      </c>
      <c r="AJ23" s="49" t="s">
        <v>888</v>
      </c>
      <c r="AK23" s="108">
        <v>8605000000</v>
      </c>
      <c r="AL23" s="406" t="s">
        <v>1561</v>
      </c>
      <c r="AM23" s="406">
        <v>2.4299999999999999E-2</v>
      </c>
      <c r="AN23" s="501">
        <v>44013</v>
      </c>
      <c r="AO23" s="501">
        <v>44196</v>
      </c>
      <c r="AP23" s="406" t="s">
        <v>835</v>
      </c>
      <c r="AQ23" s="406" t="s">
        <v>616</v>
      </c>
      <c r="AR23" s="329">
        <v>1</v>
      </c>
      <c r="AS23" s="329">
        <v>1</v>
      </c>
      <c r="AT23" s="329">
        <f>AS23/AR23</f>
        <v>1</v>
      </c>
      <c r="AU23" s="107" t="s">
        <v>1654</v>
      </c>
      <c r="AV23" s="494" t="s">
        <v>1250</v>
      </c>
      <c r="AW23" s="494" t="s">
        <v>1251</v>
      </c>
      <c r="AX23" s="494" t="s">
        <v>1252</v>
      </c>
      <c r="AY23" s="494" t="s">
        <v>1253</v>
      </c>
      <c r="AZ23" s="494">
        <v>7688</v>
      </c>
      <c r="BA23" s="494" t="s">
        <v>1254</v>
      </c>
      <c r="BB23" s="494" t="s">
        <v>1255</v>
      </c>
      <c r="BC23" s="496">
        <v>2119458202.6666665</v>
      </c>
      <c r="BD23" s="497" t="s">
        <v>777</v>
      </c>
      <c r="BE23" s="496">
        <v>1558630400</v>
      </c>
      <c r="BF23" s="494" t="s">
        <v>1578</v>
      </c>
      <c r="BG23" s="223" t="s">
        <v>1579</v>
      </c>
    </row>
    <row r="24" spans="1:59" s="167" customFormat="1" ht="126">
      <c r="A24" s="576">
        <v>14</v>
      </c>
      <c r="B24" s="368" t="s">
        <v>1038</v>
      </c>
      <c r="C24" s="369" t="s">
        <v>603</v>
      </c>
      <c r="D24" s="370" t="s">
        <v>468</v>
      </c>
      <c r="E24" s="391" t="s">
        <v>1545</v>
      </c>
      <c r="F24" s="333" t="s">
        <v>863</v>
      </c>
      <c r="G24" s="400" t="s">
        <v>767</v>
      </c>
      <c r="H24" s="400" t="s">
        <v>475</v>
      </c>
      <c r="I24" s="400" t="s">
        <v>467</v>
      </c>
      <c r="J24" s="400" t="s">
        <v>1242</v>
      </c>
      <c r="K24" s="400" t="s">
        <v>1243</v>
      </c>
      <c r="L24" s="375" t="s">
        <v>1244</v>
      </c>
      <c r="M24" s="327">
        <v>42522</v>
      </c>
      <c r="N24" s="327">
        <v>43982</v>
      </c>
      <c r="O24" s="400" t="s">
        <v>617</v>
      </c>
      <c r="P24" s="400" t="s">
        <v>618</v>
      </c>
      <c r="Q24" s="400">
        <v>27</v>
      </c>
      <c r="R24" s="400">
        <v>25</v>
      </c>
      <c r="S24" s="400">
        <v>50</v>
      </c>
      <c r="T24" s="400">
        <v>25</v>
      </c>
      <c r="U24" s="400">
        <v>27</v>
      </c>
      <c r="V24" s="400">
        <v>100</v>
      </c>
      <c r="W24" s="400">
        <v>27</v>
      </c>
      <c r="X24" s="329"/>
      <c r="Y24" s="400">
        <v>50</v>
      </c>
      <c r="Z24" s="62">
        <f t="shared" si="1"/>
        <v>1</v>
      </c>
      <c r="AA24" s="331">
        <v>12</v>
      </c>
      <c r="AB24" s="62">
        <f>+AA24/T24</f>
        <v>0.48</v>
      </c>
      <c r="AC24" s="325" t="s">
        <v>549</v>
      </c>
      <c r="AD24" s="325" t="s">
        <v>550</v>
      </c>
      <c r="AE24" s="333" t="s">
        <v>794</v>
      </c>
      <c r="AF24" s="400">
        <v>1014</v>
      </c>
      <c r="AG24" s="400" t="s">
        <v>552</v>
      </c>
      <c r="AH24" s="325" t="s">
        <v>619</v>
      </c>
      <c r="AI24" s="108">
        <f>205000000+415000000+527000000+492000000</f>
        <v>1639000000</v>
      </c>
      <c r="AJ24" s="329">
        <f t="shared" ref="AJ24:AJ29" si="2">+AK24/AI24</f>
        <v>0.9969493593654668</v>
      </c>
      <c r="AK24" s="108">
        <f>205000000+412000000+525000000+492000000</f>
        <v>1634000000</v>
      </c>
      <c r="AL24" s="563" t="s">
        <v>1235</v>
      </c>
      <c r="AM24" s="569">
        <v>2.4299999999999999E-2</v>
      </c>
      <c r="AN24" s="565">
        <v>44013</v>
      </c>
      <c r="AO24" s="565">
        <v>44196</v>
      </c>
      <c r="AP24" s="573" t="s">
        <v>1247</v>
      </c>
      <c r="AQ24" s="573" t="s">
        <v>1308</v>
      </c>
      <c r="AR24" s="554">
        <v>30</v>
      </c>
      <c r="AS24" s="554">
        <v>38</v>
      </c>
      <c r="AT24" s="639">
        <f>AS24/AR24</f>
        <v>1.2666666666666666</v>
      </c>
      <c r="AU24" s="639" t="s">
        <v>1654</v>
      </c>
      <c r="AV24" s="573" t="s">
        <v>1250</v>
      </c>
      <c r="AW24" s="573" t="s">
        <v>1251</v>
      </c>
      <c r="AX24" s="573" t="s">
        <v>1252</v>
      </c>
      <c r="AY24" s="573" t="s">
        <v>1257</v>
      </c>
      <c r="AZ24" s="573">
        <v>7687</v>
      </c>
      <c r="BA24" s="573" t="s">
        <v>1258</v>
      </c>
      <c r="BB24" s="573" t="s">
        <v>1259</v>
      </c>
      <c r="BC24" s="587">
        <v>2115278400.666667</v>
      </c>
      <c r="BD24" s="582" t="s">
        <v>777</v>
      </c>
      <c r="BE24" s="587">
        <v>2084467421</v>
      </c>
      <c r="BF24" s="573" t="s">
        <v>1580</v>
      </c>
      <c r="BG24" s="573"/>
    </row>
    <row r="25" spans="1:59" s="167" customFormat="1" ht="126">
      <c r="A25" s="576"/>
      <c r="B25" s="368" t="s">
        <v>1039</v>
      </c>
      <c r="C25" s="369" t="s">
        <v>603</v>
      </c>
      <c r="D25" s="370" t="s">
        <v>468</v>
      </c>
      <c r="E25" s="391" t="s">
        <v>1545</v>
      </c>
      <c r="F25" s="333" t="s">
        <v>864</v>
      </c>
      <c r="G25" s="400" t="s">
        <v>767</v>
      </c>
      <c r="H25" s="400" t="s">
        <v>475</v>
      </c>
      <c r="I25" s="400" t="s">
        <v>467</v>
      </c>
      <c r="J25" s="400" t="s">
        <v>1242</v>
      </c>
      <c r="K25" s="400" t="s">
        <v>1243</v>
      </c>
      <c r="L25" s="375" t="s">
        <v>1244</v>
      </c>
      <c r="M25" s="327">
        <v>42522</v>
      </c>
      <c r="N25" s="327">
        <v>43982</v>
      </c>
      <c r="O25" s="400" t="s">
        <v>620</v>
      </c>
      <c r="P25" s="400" t="s">
        <v>623</v>
      </c>
      <c r="Q25" s="400">
        <v>26</v>
      </c>
      <c r="R25" s="400">
        <v>50</v>
      </c>
      <c r="S25" s="400">
        <v>25</v>
      </c>
      <c r="T25" s="400">
        <v>25</v>
      </c>
      <c r="U25" s="400">
        <v>26</v>
      </c>
      <c r="V25" s="400">
        <v>100</v>
      </c>
      <c r="W25" s="400">
        <v>50</v>
      </c>
      <c r="X25" s="329">
        <v>1</v>
      </c>
      <c r="Y25" s="400">
        <v>40</v>
      </c>
      <c r="Z25" s="62">
        <f t="shared" si="1"/>
        <v>1.6</v>
      </c>
      <c r="AA25" s="331">
        <v>10</v>
      </c>
      <c r="AB25" s="62">
        <f>+AA25/T25</f>
        <v>0.4</v>
      </c>
      <c r="AC25" s="325" t="s">
        <v>549</v>
      </c>
      <c r="AD25" s="325" t="s">
        <v>550</v>
      </c>
      <c r="AE25" s="333" t="s">
        <v>794</v>
      </c>
      <c r="AF25" s="400">
        <v>1014</v>
      </c>
      <c r="AG25" s="400" t="s">
        <v>552</v>
      </c>
      <c r="AH25" s="325" t="s">
        <v>553</v>
      </c>
      <c r="AI25" s="108">
        <f>297000000+600000000+654000000+593000000</f>
        <v>2144000000</v>
      </c>
      <c r="AJ25" s="329">
        <f t="shared" si="2"/>
        <v>0.99860074626865669</v>
      </c>
      <c r="AK25" s="108">
        <f>296000000+599000000+653000000+593000000</f>
        <v>2141000000</v>
      </c>
      <c r="AL25" s="571"/>
      <c r="AM25" s="591"/>
      <c r="AN25" s="572"/>
      <c r="AO25" s="572"/>
      <c r="AP25" s="574"/>
      <c r="AQ25" s="574"/>
      <c r="AR25" s="555"/>
      <c r="AS25" s="555"/>
      <c r="AT25" s="640"/>
      <c r="AU25" s="640"/>
      <c r="AV25" s="574"/>
      <c r="AW25" s="574"/>
      <c r="AX25" s="574"/>
      <c r="AY25" s="574"/>
      <c r="AZ25" s="574"/>
      <c r="BA25" s="574"/>
      <c r="BB25" s="574"/>
      <c r="BC25" s="588"/>
      <c r="BD25" s="590"/>
      <c r="BE25" s="588"/>
      <c r="BF25" s="590"/>
      <c r="BG25" s="574"/>
    </row>
    <row r="26" spans="1:59" s="167" customFormat="1" ht="200.1" customHeight="1">
      <c r="A26" s="576"/>
      <c r="B26" s="368" t="s">
        <v>1040</v>
      </c>
      <c r="C26" s="369" t="s">
        <v>603</v>
      </c>
      <c r="D26" s="370" t="s">
        <v>468</v>
      </c>
      <c r="E26" s="391" t="s">
        <v>1545</v>
      </c>
      <c r="F26" s="333" t="s">
        <v>865</v>
      </c>
      <c r="G26" s="400" t="s">
        <v>767</v>
      </c>
      <c r="H26" s="400" t="s">
        <v>475</v>
      </c>
      <c r="I26" s="400" t="s">
        <v>467</v>
      </c>
      <c r="J26" s="400" t="s">
        <v>1242</v>
      </c>
      <c r="K26" s="400" t="s">
        <v>1243</v>
      </c>
      <c r="L26" s="375" t="s">
        <v>1244</v>
      </c>
      <c r="M26" s="327">
        <v>42522</v>
      </c>
      <c r="N26" s="327">
        <v>43982</v>
      </c>
      <c r="O26" s="400" t="s">
        <v>621</v>
      </c>
      <c r="P26" s="400" t="s">
        <v>624</v>
      </c>
      <c r="Q26" s="400">
        <v>11</v>
      </c>
      <c r="R26" s="400">
        <v>20</v>
      </c>
      <c r="S26" s="400">
        <v>10</v>
      </c>
      <c r="T26" s="400">
        <v>5</v>
      </c>
      <c r="U26" s="400">
        <v>11</v>
      </c>
      <c r="V26" s="400">
        <v>100</v>
      </c>
      <c r="W26" s="400">
        <v>20</v>
      </c>
      <c r="X26" s="329">
        <v>1</v>
      </c>
      <c r="Y26" s="400">
        <v>14</v>
      </c>
      <c r="Z26" s="62">
        <f t="shared" si="1"/>
        <v>1.4</v>
      </c>
      <c r="AA26" s="331">
        <v>5</v>
      </c>
      <c r="AB26" s="62">
        <f>+AA26/T26</f>
        <v>1</v>
      </c>
      <c r="AC26" s="325" t="s">
        <v>549</v>
      </c>
      <c r="AD26" s="325" t="s">
        <v>550</v>
      </c>
      <c r="AE26" s="333" t="s">
        <v>794</v>
      </c>
      <c r="AF26" s="400">
        <v>1014</v>
      </c>
      <c r="AG26" s="400" t="s">
        <v>552</v>
      </c>
      <c r="AH26" s="325" t="s">
        <v>554</v>
      </c>
      <c r="AI26" s="108">
        <f>93000000+241000000+362000000+330000000</f>
        <v>1026000000</v>
      </c>
      <c r="AJ26" s="329">
        <f t="shared" si="2"/>
        <v>0.99707602339181289</v>
      </c>
      <c r="AK26" s="108">
        <f>93000000+241000000+359000000+330000000</f>
        <v>1023000000</v>
      </c>
      <c r="AL26" s="571"/>
      <c r="AM26" s="591"/>
      <c r="AN26" s="572"/>
      <c r="AO26" s="572"/>
      <c r="AP26" s="574"/>
      <c r="AQ26" s="574"/>
      <c r="AR26" s="555"/>
      <c r="AS26" s="555"/>
      <c r="AT26" s="640"/>
      <c r="AU26" s="640"/>
      <c r="AV26" s="574"/>
      <c r="AW26" s="574"/>
      <c r="AX26" s="574"/>
      <c r="AY26" s="574"/>
      <c r="AZ26" s="574"/>
      <c r="BA26" s="574"/>
      <c r="BB26" s="574"/>
      <c r="BC26" s="588"/>
      <c r="BD26" s="590"/>
      <c r="BE26" s="588"/>
      <c r="BF26" s="590"/>
      <c r="BG26" s="574"/>
    </row>
    <row r="27" spans="1:59" s="167" customFormat="1" ht="126">
      <c r="A27" s="576"/>
      <c r="B27" s="368" t="s">
        <v>1041</v>
      </c>
      <c r="C27" s="369" t="s">
        <v>603</v>
      </c>
      <c r="D27" s="370" t="s">
        <v>468</v>
      </c>
      <c r="E27" s="391" t="s">
        <v>1545</v>
      </c>
      <c r="F27" s="333" t="s">
        <v>866</v>
      </c>
      <c r="G27" s="400" t="s">
        <v>767</v>
      </c>
      <c r="H27" s="400" t="s">
        <v>475</v>
      </c>
      <c r="I27" s="400" t="s">
        <v>467</v>
      </c>
      <c r="J27" s="400" t="s">
        <v>1242</v>
      </c>
      <c r="K27" s="400" t="s">
        <v>1243</v>
      </c>
      <c r="L27" s="375" t="s">
        <v>1244</v>
      </c>
      <c r="M27" s="327">
        <v>42522</v>
      </c>
      <c r="N27" s="327">
        <v>43982</v>
      </c>
      <c r="O27" s="400" t="s">
        <v>622</v>
      </c>
      <c r="P27" s="400" t="s">
        <v>625</v>
      </c>
      <c r="Q27" s="400">
        <v>14</v>
      </c>
      <c r="R27" s="400">
        <v>15</v>
      </c>
      <c r="S27" s="400">
        <v>10</v>
      </c>
      <c r="T27" s="400">
        <v>5</v>
      </c>
      <c r="U27" s="400">
        <v>14</v>
      </c>
      <c r="V27" s="400">
        <v>100</v>
      </c>
      <c r="W27" s="400">
        <v>15</v>
      </c>
      <c r="X27" s="329">
        <v>1</v>
      </c>
      <c r="Y27" s="400">
        <v>14</v>
      </c>
      <c r="Z27" s="62">
        <f t="shared" si="1"/>
        <v>1.4</v>
      </c>
      <c r="AA27" s="331">
        <v>7</v>
      </c>
      <c r="AB27" s="62">
        <f>+AA27/T27</f>
        <v>1.4</v>
      </c>
      <c r="AC27" s="325" t="s">
        <v>549</v>
      </c>
      <c r="AD27" s="325" t="s">
        <v>550</v>
      </c>
      <c r="AE27" s="333" t="s">
        <v>794</v>
      </c>
      <c r="AF27" s="400">
        <v>1014</v>
      </c>
      <c r="AG27" s="400" t="s">
        <v>552</v>
      </c>
      <c r="AH27" s="325" t="s">
        <v>555</v>
      </c>
      <c r="AI27" s="108">
        <f>345000000+986000000+1619000000+1469000000</f>
        <v>4419000000</v>
      </c>
      <c r="AJ27" s="329">
        <f t="shared" si="2"/>
        <v>0.99570038470242139</v>
      </c>
      <c r="AK27" s="108">
        <f>342000000+986000000+1605000000+1467000000</f>
        <v>4400000000</v>
      </c>
      <c r="AL27" s="564"/>
      <c r="AM27" s="570"/>
      <c r="AN27" s="566"/>
      <c r="AO27" s="566"/>
      <c r="AP27" s="575"/>
      <c r="AQ27" s="575"/>
      <c r="AR27" s="556"/>
      <c r="AS27" s="556"/>
      <c r="AT27" s="641"/>
      <c r="AU27" s="641"/>
      <c r="AV27" s="575"/>
      <c r="AW27" s="575"/>
      <c r="AX27" s="575"/>
      <c r="AY27" s="575"/>
      <c r="AZ27" s="575"/>
      <c r="BA27" s="575"/>
      <c r="BB27" s="575"/>
      <c r="BC27" s="589"/>
      <c r="BD27" s="581"/>
      <c r="BE27" s="589"/>
      <c r="BF27" s="581"/>
      <c r="BG27" s="575"/>
    </row>
    <row r="28" spans="1:59" s="167" customFormat="1" ht="200.1" customHeight="1">
      <c r="A28" s="576">
        <v>15</v>
      </c>
      <c r="B28" s="368" t="s">
        <v>1042</v>
      </c>
      <c r="C28" s="369" t="s">
        <v>603</v>
      </c>
      <c r="D28" s="370" t="s">
        <v>468</v>
      </c>
      <c r="E28" s="391" t="s">
        <v>1545</v>
      </c>
      <c r="F28" s="333" t="s">
        <v>867</v>
      </c>
      <c r="G28" s="400" t="s">
        <v>767</v>
      </c>
      <c r="H28" s="400" t="s">
        <v>475</v>
      </c>
      <c r="I28" s="400" t="s">
        <v>467</v>
      </c>
      <c r="J28" s="400" t="s">
        <v>1245</v>
      </c>
      <c r="K28" s="400">
        <v>3016304441</v>
      </c>
      <c r="L28" s="375" t="s">
        <v>1246</v>
      </c>
      <c r="M28" s="327">
        <v>42522</v>
      </c>
      <c r="N28" s="327">
        <v>43981</v>
      </c>
      <c r="O28" s="400" t="s">
        <v>489</v>
      </c>
      <c r="P28" s="400" t="s">
        <v>626</v>
      </c>
      <c r="Q28" s="67">
        <v>0.125</v>
      </c>
      <c r="R28" s="67">
        <v>0.125</v>
      </c>
      <c r="S28" s="67">
        <v>0.125</v>
      </c>
      <c r="T28" s="67">
        <v>0.125</v>
      </c>
      <c r="U28" s="400">
        <v>12.5</v>
      </c>
      <c r="V28" s="400">
        <v>100</v>
      </c>
      <c r="W28" s="67">
        <v>0.125</v>
      </c>
      <c r="X28" s="67">
        <v>1</v>
      </c>
      <c r="Y28" s="67">
        <v>0.125</v>
      </c>
      <c r="Z28" s="62">
        <f t="shared" si="1"/>
        <v>1</v>
      </c>
      <c r="AA28" s="642">
        <v>6.25E-2</v>
      </c>
      <c r="AB28" s="62">
        <f>+AA28/T28</f>
        <v>0.5</v>
      </c>
      <c r="AC28" s="325" t="s">
        <v>549</v>
      </c>
      <c r="AD28" s="325" t="s">
        <v>550</v>
      </c>
      <c r="AE28" s="333" t="s">
        <v>794</v>
      </c>
      <c r="AF28" s="400">
        <v>1088</v>
      </c>
      <c r="AG28" s="400" t="s">
        <v>556</v>
      </c>
      <c r="AH28" s="333" t="s">
        <v>557</v>
      </c>
      <c r="AI28" s="108">
        <f>830000000+1433000000+1657000000+1668000000</f>
        <v>5588000000</v>
      </c>
      <c r="AJ28" s="329">
        <f t="shared" si="2"/>
        <v>1</v>
      </c>
      <c r="AK28" s="108">
        <f>830000000+1433000000+1657000000+1668000000</f>
        <v>5588000000</v>
      </c>
      <c r="AL28" s="563" t="s">
        <v>1248</v>
      </c>
      <c r="AM28" s="569">
        <v>2.4299999999999999E-2</v>
      </c>
      <c r="AN28" s="565">
        <v>44013</v>
      </c>
      <c r="AO28" s="565">
        <v>44196</v>
      </c>
      <c r="AP28" s="563" t="s">
        <v>1249</v>
      </c>
      <c r="AQ28" s="563" t="s">
        <v>1309</v>
      </c>
      <c r="AR28" s="567">
        <v>986</v>
      </c>
      <c r="AS28" s="643">
        <v>711</v>
      </c>
      <c r="AT28" s="644">
        <f>AS28/AR28</f>
        <v>0.72109533468559839</v>
      </c>
      <c r="AU28" s="644" t="s">
        <v>1656</v>
      </c>
      <c r="AV28" s="569" t="s">
        <v>1261</v>
      </c>
      <c r="AW28" s="569" t="s">
        <v>1251</v>
      </c>
      <c r="AX28" s="569" t="s">
        <v>1262</v>
      </c>
      <c r="AY28" s="569" t="s">
        <v>1263</v>
      </c>
      <c r="AZ28" s="582">
        <v>7685</v>
      </c>
      <c r="BA28" s="573" t="s">
        <v>1264</v>
      </c>
      <c r="BB28" s="573" t="s">
        <v>1581</v>
      </c>
      <c r="BC28" s="583">
        <v>2151081620.666667</v>
      </c>
      <c r="BD28" s="582" t="s">
        <v>777</v>
      </c>
      <c r="BE28" s="585">
        <v>2134667021</v>
      </c>
      <c r="BF28" s="569" t="s">
        <v>1582</v>
      </c>
      <c r="BG28" s="573"/>
    </row>
    <row r="29" spans="1:59" s="167" customFormat="1" ht="200.1" customHeight="1">
      <c r="A29" s="576"/>
      <c r="B29" s="368" t="s">
        <v>1043</v>
      </c>
      <c r="C29" s="369" t="s">
        <v>603</v>
      </c>
      <c r="D29" s="370" t="s">
        <v>468</v>
      </c>
      <c r="E29" s="391" t="s">
        <v>1545</v>
      </c>
      <c r="F29" s="333" t="s">
        <v>868</v>
      </c>
      <c r="G29" s="400" t="s">
        <v>767</v>
      </c>
      <c r="H29" s="400" t="s">
        <v>475</v>
      </c>
      <c r="I29" s="400" t="s">
        <v>467</v>
      </c>
      <c r="J29" s="400" t="s">
        <v>1245</v>
      </c>
      <c r="K29" s="400">
        <v>3016304441</v>
      </c>
      <c r="L29" s="375" t="s">
        <v>1246</v>
      </c>
      <c r="M29" s="327">
        <v>42522</v>
      </c>
      <c r="N29" s="327">
        <v>43981</v>
      </c>
      <c r="O29" s="400" t="s">
        <v>490</v>
      </c>
      <c r="P29" s="400" t="s">
        <v>627</v>
      </c>
      <c r="Q29" s="329">
        <v>1</v>
      </c>
      <c r="R29" s="329">
        <v>1</v>
      </c>
      <c r="S29" s="329">
        <v>1</v>
      </c>
      <c r="T29" s="329">
        <v>1</v>
      </c>
      <c r="U29" s="400">
        <v>100</v>
      </c>
      <c r="V29" s="400">
        <v>100</v>
      </c>
      <c r="W29" s="329">
        <v>1</v>
      </c>
      <c r="X29" s="329">
        <v>1</v>
      </c>
      <c r="Y29" s="329">
        <v>1</v>
      </c>
      <c r="Z29" s="62">
        <f t="shared" si="1"/>
        <v>1</v>
      </c>
      <c r="AA29" s="331">
        <v>1</v>
      </c>
      <c r="AB29" s="329">
        <v>1</v>
      </c>
      <c r="AC29" s="325" t="s">
        <v>549</v>
      </c>
      <c r="AD29" s="325" t="s">
        <v>550</v>
      </c>
      <c r="AE29" s="333" t="s">
        <v>794</v>
      </c>
      <c r="AF29" s="400">
        <v>1088</v>
      </c>
      <c r="AG29" s="400" t="s">
        <v>556</v>
      </c>
      <c r="AH29" s="333" t="s">
        <v>795</v>
      </c>
      <c r="AI29" s="108">
        <f>50000000+23000000</f>
        <v>73000000</v>
      </c>
      <c r="AJ29" s="329">
        <f t="shared" si="2"/>
        <v>1</v>
      </c>
      <c r="AK29" s="108">
        <f>50000000+23000000</f>
        <v>73000000</v>
      </c>
      <c r="AL29" s="564"/>
      <c r="AM29" s="570"/>
      <c r="AN29" s="566"/>
      <c r="AO29" s="566"/>
      <c r="AP29" s="564"/>
      <c r="AQ29" s="564"/>
      <c r="AR29" s="568"/>
      <c r="AS29" s="645"/>
      <c r="AT29" s="646"/>
      <c r="AU29" s="646"/>
      <c r="AV29" s="570"/>
      <c r="AW29" s="570"/>
      <c r="AX29" s="570"/>
      <c r="AY29" s="570"/>
      <c r="AZ29" s="581"/>
      <c r="BA29" s="575"/>
      <c r="BB29" s="575"/>
      <c r="BC29" s="584"/>
      <c r="BD29" s="581"/>
      <c r="BE29" s="586"/>
      <c r="BF29" s="570"/>
      <c r="BG29" s="581"/>
    </row>
    <row r="30" spans="1:59" s="167" customFormat="1" ht="200.1" customHeight="1">
      <c r="A30" s="499">
        <v>16</v>
      </c>
      <c r="B30" s="368" t="s">
        <v>1011</v>
      </c>
      <c r="C30" s="369" t="s">
        <v>599</v>
      </c>
      <c r="D30" s="370" t="s">
        <v>607</v>
      </c>
      <c r="E30" s="391" t="s">
        <v>1546</v>
      </c>
      <c r="F30" s="333" t="s">
        <v>844</v>
      </c>
      <c r="G30" s="400" t="s">
        <v>759</v>
      </c>
      <c r="H30" s="400" t="s">
        <v>472</v>
      </c>
      <c r="I30" s="400" t="s">
        <v>467</v>
      </c>
      <c r="J30" s="379" t="s">
        <v>1183</v>
      </c>
      <c r="K30" s="379" t="s">
        <v>1184</v>
      </c>
      <c r="L30" s="379" t="s">
        <v>1185</v>
      </c>
      <c r="M30" s="327">
        <v>42522</v>
      </c>
      <c r="N30" s="327">
        <v>43981</v>
      </c>
      <c r="O30" s="400" t="s">
        <v>655</v>
      </c>
      <c r="P30" s="400" t="s">
        <v>656</v>
      </c>
      <c r="Q30" s="329">
        <v>1</v>
      </c>
      <c r="R30" s="329">
        <v>1</v>
      </c>
      <c r="S30" s="329">
        <v>1</v>
      </c>
      <c r="T30" s="329">
        <v>1</v>
      </c>
      <c r="U30" s="400" t="s">
        <v>1060</v>
      </c>
      <c r="V30" s="400" t="s">
        <v>1060</v>
      </c>
      <c r="W30" s="400" t="s">
        <v>1060</v>
      </c>
      <c r="X30" s="400" t="s">
        <v>1060</v>
      </c>
      <c r="Y30" s="400" t="s">
        <v>1060</v>
      </c>
      <c r="Z30" s="400" t="s">
        <v>1060</v>
      </c>
      <c r="AA30" s="331">
        <v>185</v>
      </c>
      <c r="AB30" s="62">
        <v>1</v>
      </c>
      <c r="AC30" s="325"/>
      <c r="AD30" s="325" t="s">
        <v>529</v>
      </c>
      <c r="AE30" s="325"/>
      <c r="AF30" s="400" t="s">
        <v>530</v>
      </c>
      <c r="AG30" s="400" t="s">
        <v>531</v>
      </c>
      <c r="AH30" s="325" t="s">
        <v>654</v>
      </c>
      <c r="AI30" s="400">
        <v>744</v>
      </c>
      <c r="AJ30" s="400"/>
      <c r="AK30" s="400"/>
      <c r="AL30" s="223" t="s">
        <v>1176</v>
      </c>
      <c r="AM30" s="406">
        <v>2.4299999999999999E-2</v>
      </c>
      <c r="AN30" s="409">
        <v>43983</v>
      </c>
      <c r="AO30" s="409">
        <v>44196</v>
      </c>
      <c r="AP30" s="408" t="s">
        <v>1298</v>
      </c>
      <c r="AQ30" s="408" t="s">
        <v>1297</v>
      </c>
      <c r="AR30" s="329">
        <v>1</v>
      </c>
      <c r="AS30" s="647">
        <v>896</v>
      </c>
      <c r="AT30" s="329">
        <v>1</v>
      </c>
      <c r="AU30" s="329" t="s">
        <v>1654</v>
      </c>
      <c r="AV30" s="223" t="s">
        <v>1186</v>
      </c>
      <c r="AW30" s="223" t="s">
        <v>1187</v>
      </c>
      <c r="AX30" s="223" t="s">
        <v>1188</v>
      </c>
      <c r="AY30" s="223" t="s">
        <v>1189</v>
      </c>
      <c r="AZ30" s="414">
        <v>7874</v>
      </c>
      <c r="BA30" s="223" t="s">
        <v>1190</v>
      </c>
      <c r="BB30" s="223" t="s">
        <v>1191</v>
      </c>
      <c r="BC30" s="417">
        <v>113071056</v>
      </c>
      <c r="BD30" s="414" t="s">
        <v>888</v>
      </c>
      <c r="BE30" s="411">
        <v>1105579988</v>
      </c>
      <c r="BF30" s="414">
        <v>896</v>
      </c>
      <c r="BG30" s="223" t="s">
        <v>1608</v>
      </c>
    </row>
    <row r="31" spans="1:59" s="167" customFormat="1" ht="200.1" customHeight="1">
      <c r="A31" s="499">
        <v>17</v>
      </c>
      <c r="B31" s="368" t="s">
        <v>1012</v>
      </c>
      <c r="C31" s="369" t="s">
        <v>599</v>
      </c>
      <c r="D31" s="370" t="s">
        <v>607</v>
      </c>
      <c r="E31" s="391" t="s">
        <v>1546</v>
      </c>
      <c r="F31" s="333" t="s">
        <v>658</v>
      </c>
      <c r="G31" s="400" t="s">
        <v>759</v>
      </c>
      <c r="H31" s="400" t="s">
        <v>472</v>
      </c>
      <c r="I31" s="400" t="s">
        <v>467</v>
      </c>
      <c r="J31" s="400" t="s">
        <v>1193</v>
      </c>
      <c r="K31" s="400">
        <v>3002105401</v>
      </c>
      <c r="L31" s="400" t="s">
        <v>1194</v>
      </c>
      <c r="M31" s="327">
        <v>42522</v>
      </c>
      <c r="N31" s="327">
        <v>43981</v>
      </c>
      <c r="O31" s="400" t="s">
        <v>659</v>
      </c>
      <c r="P31" s="400" t="s">
        <v>660</v>
      </c>
      <c r="Q31" s="329">
        <v>1</v>
      </c>
      <c r="R31" s="329">
        <v>1</v>
      </c>
      <c r="S31" s="329">
        <v>1</v>
      </c>
      <c r="T31" s="329">
        <v>1</v>
      </c>
      <c r="U31" s="400"/>
      <c r="V31" s="400"/>
      <c r="W31" s="400">
        <v>1.946</v>
      </c>
      <c r="X31" s="329">
        <v>1</v>
      </c>
      <c r="Y31" s="400" t="s">
        <v>1060</v>
      </c>
      <c r="Z31" s="400" t="s">
        <v>1060</v>
      </c>
      <c r="AA31" s="331">
        <v>543</v>
      </c>
      <c r="AB31" s="329">
        <v>1</v>
      </c>
      <c r="AC31" s="325"/>
      <c r="AD31" s="325" t="s">
        <v>529</v>
      </c>
      <c r="AE31" s="325"/>
      <c r="AF31" s="400" t="s">
        <v>530</v>
      </c>
      <c r="AG31" s="400" t="s">
        <v>531</v>
      </c>
      <c r="AH31" s="325" t="s">
        <v>657</v>
      </c>
      <c r="AI31" s="400">
        <v>287</v>
      </c>
      <c r="AJ31" s="400"/>
      <c r="AK31" s="400"/>
      <c r="AL31" s="223" t="s">
        <v>658</v>
      </c>
      <c r="AM31" s="406">
        <v>2.4299999999999999E-2</v>
      </c>
      <c r="AN31" s="409">
        <v>43983</v>
      </c>
      <c r="AO31" s="409">
        <v>44186</v>
      </c>
      <c r="AP31" s="408" t="s">
        <v>659</v>
      </c>
      <c r="AQ31" s="408" t="s">
        <v>1351</v>
      </c>
      <c r="AR31" s="329">
        <v>1</v>
      </c>
      <c r="AS31" s="648">
        <v>255</v>
      </c>
      <c r="AT31" s="62">
        <v>1</v>
      </c>
      <c r="AU31" s="62" t="s">
        <v>1654</v>
      </c>
      <c r="AV31" s="223" t="s">
        <v>1186</v>
      </c>
      <c r="AW31" s="223" t="s">
        <v>1198</v>
      </c>
      <c r="AX31" s="223" t="s">
        <v>1199</v>
      </c>
      <c r="AY31" s="223" t="s">
        <v>1200</v>
      </c>
      <c r="AZ31" s="414">
        <v>7842</v>
      </c>
      <c r="BA31" s="223" t="s">
        <v>1201</v>
      </c>
      <c r="BB31" s="223" t="s">
        <v>1202</v>
      </c>
      <c r="BC31" s="417">
        <v>100000000</v>
      </c>
      <c r="BD31" s="414" t="s">
        <v>888</v>
      </c>
      <c r="BE31" s="411">
        <v>81237773</v>
      </c>
      <c r="BF31" s="414">
        <v>255</v>
      </c>
      <c r="BG31" s="223"/>
    </row>
    <row r="32" spans="1:59" s="167" customFormat="1" ht="199.5" customHeight="1">
      <c r="A32" s="499">
        <v>18</v>
      </c>
      <c r="B32" s="368" t="s">
        <v>1036</v>
      </c>
      <c r="C32" s="369" t="s">
        <v>599</v>
      </c>
      <c r="D32" s="370" t="s">
        <v>607</v>
      </c>
      <c r="E32" s="391" t="s">
        <v>1546</v>
      </c>
      <c r="F32" s="333" t="s">
        <v>846</v>
      </c>
      <c r="G32" s="400" t="s">
        <v>759</v>
      </c>
      <c r="H32" s="400" t="s">
        <v>474</v>
      </c>
      <c r="I32" s="400" t="s">
        <v>467</v>
      </c>
      <c r="J32" s="400" t="s">
        <v>1385</v>
      </c>
      <c r="K32" s="400" t="s">
        <v>1386</v>
      </c>
      <c r="L32" s="400" t="s">
        <v>1387</v>
      </c>
      <c r="M32" s="327">
        <v>42522</v>
      </c>
      <c r="N32" s="327">
        <v>43982</v>
      </c>
      <c r="O32" s="400" t="s">
        <v>1372</v>
      </c>
      <c r="P32" s="400" t="s">
        <v>487</v>
      </c>
      <c r="Q32" s="400" t="s">
        <v>488</v>
      </c>
      <c r="R32" s="400"/>
      <c r="S32" s="400"/>
      <c r="T32" s="400"/>
      <c r="U32" s="199">
        <v>962</v>
      </c>
      <c r="V32" s="125" t="s">
        <v>1072</v>
      </c>
      <c r="W32" s="200">
        <v>618</v>
      </c>
      <c r="X32" s="125"/>
      <c r="Y32" s="125">
        <v>77</v>
      </c>
      <c r="Z32" s="125"/>
      <c r="AA32" s="125">
        <v>7</v>
      </c>
      <c r="AB32" s="329">
        <v>1</v>
      </c>
      <c r="AC32" s="325" t="s">
        <v>535</v>
      </c>
      <c r="AD32" s="325" t="s">
        <v>536</v>
      </c>
      <c r="AE32" s="325" t="s">
        <v>537</v>
      </c>
      <c r="AF32" s="400">
        <v>1078</v>
      </c>
      <c r="AG32" s="400" t="s">
        <v>544</v>
      </c>
      <c r="AH32" s="325" t="s">
        <v>547</v>
      </c>
      <c r="AI32" s="400" t="s">
        <v>548</v>
      </c>
      <c r="AJ32" s="400"/>
      <c r="AK32" s="400" t="s">
        <v>953</v>
      </c>
      <c r="AL32" s="223" t="s">
        <v>1374</v>
      </c>
      <c r="AM32" s="406">
        <v>2.4299999999999999E-2</v>
      </c>
      <c r="AN32" s="420">
        <v>44013</v>
      </c>
      <c r="AO32" s="420">
        <v>44196</v>
      </c>
      <c r="AP32" s="223" t="s">
        <v>1391</v>
      </c>
      <c r="AQ32" s="223" t="s">
        <v>1392</v>
      </c>
      <c r="AR32" s="490">
        <v>286</v>
      </c>
      <c r="AS32" s="491">
        <v>217</v>
      </c>
      <c r="AT32" s="492">
        <f>AS32/AR32</f>
        <v>0.75874125874125875</v>
      </c>
      <c r="AU32" s="400" t="s">
        <v>1656</v>
      </c>
      <c r="AV32" s="223" t="s">
        <v>1388</v>
      </c>
      <c r="AW32" s="414"/>
      <c r="AX32" s="223" t="s">
        <v>1389</v>
      </c>
      <c r="AY32" s="223"/>
      <c r="AZ32" s="414">
        <v>7773</v>
      </c>
      <c r="BA32" s="223" t="s">
        <v>1390</v>
      </c>
      <c r="BB32" s="223" t="s">
        <v>1493</v>
      </c>
      <c r="BC32" s="421">
        <v>235</v>
      </c>
      <c r="BD32" s="117" t="s">
        <v>888</v>
      </c>
      <c r="BE32" s="649">
        <v>105</v>
      </c>
      <c r="BF32" s="333" t="s">
        <v>1642</v>
      </c>
      <c r="BG32" s="400" t="s">
        <v>1643</v>
      </c>
    </row>
    <row r="33" spans="1:59" s="167" customFormat="1" ht="200.1" customHeight="1">
      <c r="A33" s="499">
        <v>19</v>
      </c>
      <c r="B33" s="368" t="s">
        <v>1035</v>
      </c>
      <c r="C33" s="369" t="s">
        <v>599</v>
      </c>
      <c r="D33" s="370" t="s">
        <v>607</v>
      </c>
      <c r="E33" s="391" t="s">
        <v>1546</v>
      </c>
      <c r="F33" s="333" t="s">
        <v>847</v>
      </c>
      <c r="G33" s="400" t="s">
        <v>759</v>
      </c>
      <c r="H33" s="400" t="s">
        <v>474</v>
      </c>
      <c r="I33" s="400" t="s">
        <v>467</v>
      </c>
      <c r="J33" s="400" t="s">
        <v>1385</v>
      </c>
      <c r="K33" s="400" t="s">
        <v>1386</v>
      </c>
      <c r="L33" s="400" t="s">
        <v>1387</v>
      </c>
      <c r="M33" s="327">
        <v>42522</v>
      </c>
      <c r="N33" s="128">
        <v>43982</v>
      </c>
      <c r="O33" s="125" t="s">
        <v>484</v>
      </c>
      <c r="P33" s="125" t="s">
        <v>485</v>
      </c>
      <c r="Q33" s="125" t="s">
        <v>578</v>
      </c>
      <c r="R33" s="125"/>
      <c r="S33" s="400"/>
      <c r="T33" s="400"/>
      <c r="U33" s="125"/>
      <c r="V33" s="126">
        <v>0.1</v>
      </c>
      <c r="W33" s="125">
        <v>759</v>
      </c>
      <c r="X33" s="125"/>
      <c r="Y33" s="125">
        <v>671</v>
      </c>
      <c r="Z33" s="125"/>
      <c r="AA33" s="125">
        <v>164</v>
      </c>
      <c r="AB33" s="329">
        <v>1</v>
      </c>
      <c r="AC33" s="325" t="s">
        <v>535</v>
      </c>
      <c r="AD33" s="325" t="s">
        <v>536</v>
      </c>
      <c r="AE33" s="325" t="s">
        <v>537</v>
      </c>
      <c r="AF33" s="400">
        <v>1130</v>
      </c>
      <c r="AG33" s="400" t="s">
        <v>538</v>
      </c>
      <c r="AH33" s="325" t="s">
        <v>539</v>
      </c>
      <c r="AI33" s="400" t="s">
        <v>540</v>
      </c>
      <c r="AJ33" s="400"/>
      <c r="AK33" s="400" t="s">
        <v>954</v>
      </c>
      <c r="AL33" s="410" t="s">
        <v>1491</v>
      </c>
      <c r="AM33" s="406">
        <v>2.4299999999999999E-2</v>
      </c>
      <c r="AN33" s="420">
        <v>44013</v>
      </c>
      <c r="AO33" s="420">
        <v>44196</v>
      </c>
      <c r="AP33" s="410" t="s">
        <v>484</v>
      </c>
      <c r="AQ33" s="410" t="s">
        <v>485</v>
      </c>
      <c r="AR33" s="491">
        <v>1</v>
      </c>
      <c r="AS33" s="491">
        <v>0</v>
      </c>
      <c r="AT33" s="492">
        <f t="shared" ref="AT33" si="3">AS33/AR33</f>
        <v>0</v>
      </c>
      <c r="AU33" s="400" t="s">
        <v>1660</v>
      </c>
      <c r="AV33" s="223" t="s">
        <v>1388</v>
      </c>
      <c r="AW33" s="414"/>
      <c r="AX33" s="223" t="s">
        <v>1389</v>
      </c>
      <c r="AY33" s="414"/>
      <c r="AZ33" s="414">
        <v>7773</v>
      </c>
      <c r="BA33" s="223" t="s">
        <v>1390</v>
      </c>
      <c r="BB33" s="223" t="s">
        <v>1494</v>
      </c>
      <c r="BC33" s="444">
        <v>140</v>
      </c>
      <c r="BD33" s="117" t="s">
        <v>888</v>
      </c>
      <c r="BE33" s="649">
        <f>+(140/208)*154</f>
        <v>103.65384615384616</v>
      </c>
      <c r="BF33" s="333" t="s">
        <v>1644</v>
      </c>
      <c r="BG33" s="333" t="s">
        <v>1645</v>
      </c>
    </row>
    <row r="34" spans="1:59" s="167" customFormat="1" ht="200.1" customHeight="1">
      <c r="A34" s="499">
        <v>20</v>
      </c>
      <c r="B34" s="370" t="s">
        <v>1000</v>
      </c>
      <c r="C34" s="369" t="s">
        <v>599</v>
      </c>
      <c r="D34" s="371" t="s">
        <v>458</v>
      </c>
      <c r="E34" s="391" t="s">
        <v>1546</v>
      </c>
      <c r="F34" s="158" t="s">
        <v>596</v>
      </c>
      <c r="G34" s="85" t="s">
        <v>832</v>
      </c>
      <c r="H34" s="85" t="s">
        <v>577</v>
      </c>
      <c r="I34" s="85" t="s">
        <v>467</v>
      </c>
      <c r="J34" s="376" t="s">
        <v>1352</v>
      </c>
      <c r="K34" s="376" t="s">
        <v>1353</v>
      </c>
      <c r="L34" s="377" t="s">
        <v>1354</v>
      </c>
      <c r="M34" s="84" t="s">
        <v>955</v>
      </c>
      <c r="N34" s="77">
        <v>43982</v>
      </c>
      <c r="O34" s="110" t="s">
        <v>833</v>
      </c>
      <c r="P34" s="85" t="s">
        <v>838</v>
      </c>
      <c r="Q34" s="88">
        <v>2460</v>
      </c>
      <c r="R34" s="88">
        <v>2640</v>
      </c>
      <c r="S34" s="88">
        <v>2640</v>
      </c>
      <c r="T34" s="111">
        <v>660</v>
      </c>
      <c r="U34" s="88">
        <v>6976</v>
      </c>
      <c r="V34" s="89">
        <f>+U34/Q34</f>
        <v>2.8357723577235774</v>
      </c>
      <c r="W34" s="90">
        <v>2541</v>
      </c>
      <c r="X34" s="91">
        <f>W34/R34</f>
        <v>0.96250000000000002</v>
      </c>
      <c r="Y34" s="92">
        <v>1320</v>
      </c>
      <c r="Z34" s="93">
        <f>Y34/S34</f>
        <v>0.5</v>
      </c>
      <c r="AA34" s="331">
        <v>452</v>
      </c>
      <c r="AB34" s="93">
        <f>AA34/T34</f>
        <v>0.68484848484848482</v>
      </c>
      <c r="AC34" s="84" t="s">
        <v>584</v>
      </c>
      <c r="AD34" s="84" t="s">
        <v>585</v>
      </c>
      <c r="AE34" s="84" t="s">
        <v>776</v>
      </c>
      <c r="AF34" s="85">
        <v>1156</v>
      </c>
      <c r="AG34" s="84" t="s">
        <v>586</v>
      </c>
      <c r="AH34" s="84" t="s">
        <v>587</v>
      </c>
      <c r="AI34" s="95" t="s">
        <v>956</v>
      </c>
      <c r="AJ34" s="96" t="s">
        <v>888</v>
      </c>
      <c r="AK34" s="97" t="s">
        <v>889</v>
      </c>
      <c r="AL34" s="415" t="s">
        <v>1520</v>
      </c>
      <c r="AM34" s="406">
        <v>2.4299999999999999E-2</v>
      </c>
      <c r="AN34" s="407">
        <v>44013</v>
      </c>
      <c r="AO34" s="407">
        <v>44196</v>
      </c>
      <c r="AP34" s="94" t="s">
        <v>1532</v>
      </c>
      <c r="AQ34" s="94" t="s">
        <v>1532</v>
      </c>
      <c r="AR34" s="98">
        <v>100</v>
      </c>
      <c r="AS34" s="111">
        <v>1977</v>
      </c>
      <c r="AT34" s="91">
        <f>AS34/AR34</f>
        <v>19.77</v>
      </c>
      <c r="AU34" s="91" t="s">
        <v>1654</v>
      </c>
      <c r="AV34" s="223" t="s">
        <v>1356</v>
      </c>
      <c r="AW34" s="223" t="s">
        <v>1357</v>
      </c>
      <c r="AX34" s="223" t="s">
        <v>1358</v>
      </c>
      <c r="AY34" s="223" t="s">
        <v>1359</v>
      </c>
      <c r="AZ34" s="414">
        <v>7871</v>
      </c>
      <c r="BA34" s="223" t="s">
        <v>1360</v>
      </c>
      <c r="BB34" s="223" t="s">
        <v>1365</v>
      </c>
      <c r="BC34" s="223" t="s">
        <v>1366</v>
      </c>
      <c r="BD34" s="223" t="s">
        <v>1363</v>
      </c>
      <c r="BE34" s="402">
        <v>193125000</v>
      </c>
      <c r="BF34" s="223" t="s">
        <v>1590</v>
      </c>
      <c r="BG34" s="223" t="s">
        <v>1591</v>
      </c>
    </row>
    <row r="35" spans="1:59" s="167" customFormat="1" ht="200.1" customHeight="1">
      <c r="A35" s="499">
        <v>21</v>
      </c>
      <c r="B35" s="370" t="s">
        <v>1001</v>
      </c>
      <c r="C35" s="369" t="s">
        <v>599</v>
      </c>
      <c r="D35" s="371" t="s">
        <v>458</v>
      </c>
      <c r="E35" s="391" t="s">
        <v>1546</v>
      </c>
      <c r="F35" s="158" t="s">
        <v>730</v>
      </c>
      <c r="G35" s="85" t="s">
        <v>832</v>
      </c>
      <c r="H35" s="85" t="s">
        <v>577</v>
      </c>
      <c r="I35" s="85" t="s">
        <v>467</v>
      </c>
      <c r="J35" s="376" t="s">
        <v>1352</v>
      </c>
      <c r="K35" s="376" t="s">
        <v>1353</v>
      </c>
      <c r="L35" s="377" t="s">
        <v>1354</v>
      </c>
      <c r="M35" s="84" t="s">
        <v>955</v>
      </c>
      <c r="N35" s="77">
        <v>43982</v>
      </c>
      <c r="O35" s="110" t="s">
        <v>614</v>
      </c>
      <c r="P35" s="85" t="s">
        <v>615</v>
      </c>
      <c r="Q35" s="111">
        <v>4</v>
      </c>
      <c r="R35" s="111">
        <v>4</v>
      </c>
      <c r="S35" s="111">
        <v>4</v>
      </c>
      <c r="T35" s="111">
        <v>2</v>
      </c>
      <c r="U35" s="111">
        <v>3</v>
      </c>
      <c r="V35" s="112">
        <f>+U35/Q35</f>
        <v>0.75</v>
      </c>
      <c r="W35" s="90">
        <v>5</v>
      </c>
      <c r="X35" s="91">
        <f>W35/R35</f>
        <v>1.25</v>
      </c>
      <c r="Y35" s="92">
        <v>3</v>
      </c>
      <c r="Z35" s="93">
        <f>Y35/S35</f>
        <v>0.75</v>
      </c>
      <c r="AA35" s="331">
        <v>1</v>
      </c>
      <c r="AB35" s="650">
        <v>0.5</v>
      </c>
      <c r="AC35" s="84" t="s">
        <v>584</v>
      </c>
      <c r="AD35" s="84" t="s">
        <v>585</v>
      </c>
      <c r="AE35" s="84" t="s">
        <v>776</v>
      </c>
      <c r="AF35" s="85">
        <v>1156</v>
      </c>
      <c r="AG35" s="84" t="s">
        <v>586</v>
      </c>
      <c r="AH35" s="84" t="s">
        <v>587</v>
      </c>
      <c r="AI35" s="95" t="s">
        <v>956</v>
      </c>
      <c r="AJ35" s="96" t="s">
        <v>888</v>
      </c>
      <c r="AK35" s="97" t="s">
        <v>889</v>
      </c>
      <c r="AL35" s="415" t="s">
        <v>1533</v>
      </c>
      <c r="AM35" s="406">
        <v>2.4299999999999999E-2</v>
      </c>
      <c r="AN35" s="407">
        <v>44013</v>
      </c>
      <c r="AO35" s="407">
        <v>44196</v>
      </c>
      <c r="AP35" s="94" t="s">
        <v>614</v>
      </c>
      <c r="AQ35" s="94" t="s">
        <v>614</v>
      </c>
      <c r="AR35" s="98">
        <v>1</v>
      </c>
      <c r="AS35" s="111">
        <v>1</v>
      </c>
      <c r="AT35" s="91">
        <f>AS35/AR35</f>
        <v>1</v>
      </c>
      <c r="AU35" s="91" t="s">
        <v>1654</v>
      </c>
      <c r="AV35" s="223" t="s">
        <v>1356</v>
      </c>
      <c r="AW35" s="223" t="s">
        <v>1357</v>
      </c>
      <c r="AX35" s="223" t="s">
        <v>1358</v>
      </c>
      <c r="AY35" s="223" t="s">
        <v>1359</v>
      </c>
      <c r="AZ35" s="414">
        <v>7871</v>
      </c>
      <c r="BA35" s="223" t="s">
        <v>1360</v>
      </c>
      <c r="BB35" s="223" t="s">
        <v>1365</v>
      </c>
      <c r="BC35" s="223" t="s">
        <v>1366</v>
      </c>
      <c r="BD35" s="223" t="s">
        <v>1363</v>
      </c>
      <c r="BE35" s="402">
        <v>209226224</v>
      </c>
      <c r="BF35" s="223" t="s">
        <v>1592</v>
      </c>
      <c r="BG35" s="223" t="s">
        <v>1593</v>
      </c>
    </row>
    <row r="36" spans="1:59" s="167" customFormat="1" ht="171.75" customHeight="1">
      <c r="A36" s="499">
        <v>22</v>
      </c>
      <c r="B36" s="368" t="s">
        <v>1015</v>
      </c>
      <c r="C36" s="369" t="s">
        <v>599</v>
      </c>
      <c r="D36" s="370" t="s">
        <v>610</v>
      </c>
      <c r="E36" s="391" t="s">
        <v>1546</v>
      </c>
      <c r="F36" s="333" t="s">
        <v>849</v>
      </c>
      <c r="G36" s="400" t="s">
        <v>759</v>
      </c>
      <c r="H36" s="400" t="s">
        <v>472</v>
      </c>
      <c r="I36" s="400" t="s">
        <v>467</v>
      </c>
      <c r="J36" s="400" t="s">
        <v>1613</v>
      </c>
      <c r="K36" s="400">
        <v>3188603630</v>
      </c>
      <c r="L36" s="375" t="s">
        <v>1614</v>
      </c>
      <c r="M36" s="327">
        <v>42522</v>
      </c>
      <c r="N36" s="327">
        <v>43981</v>
      </c>
      <c r="O36" s="400" t="s">
        <v>665</v>
      </c>
      <c r="P36" s="400" t="s">
        <v>666</v>
      </c>
      <c r="Q36" s="329">
        <v>1</v>
      </c>
      <c r="R36" s="329">
        <v>1</v>
      </c>
      <c r="S36" s="329">
        <v>1</v>
      </c>
      <c r="T36" s="329">
        <v>1</v>
      </c>
      <c r="U36" s="400">
        <v>791</v>
      </c>
      <c r="V36" s="329">
        <v>1</v>
      </c>
      <c r="W36" s="400">
        <v>72</v>
      </c>
      <c r="X36" s="329">
        <v>1</v>
      </c>
      <c r="Y36" s="400" t="s">
        <v>1060</v>
      </c>
      <c r="Z36" s="400" t="s">
        <v>1060</v>
      </c>
      <c r="AA36" s="331">
        <v>191</v>
      </c>
      <c r="AB36" s="329">
        <v>1</v>
      </c>
      <c r="AC36" s="325" t="s">
        <v>535</v>
      </c>
      <c r="AD36" s="325" t="s">
        <v>536</v>
      </c>
      <c r="AE36" s="325"/>
      <c r="AF36" s="400">
        <v>1023</v>
      </c>
      <c r="AG36" s="400" t="s">
        <v>543</v>
      </c>
      <c r="AH36" s="325" t="s">
        <v>664</v>
      </c>
      <c r="AI36" s="400">
        <v>5</v>
      </c>
      <c r="AJ36" s="400"/>
      <c r="AK36" s="400"/>
      <c r="AL36" s="223" t="s">
        <v>1178</v>
      </c>
      <c r="AM36" s="406">
        <v>2.4299999999999999E-2</v>
      </c>
      <c r="AN36" s="409">
        <v>43983</v>
      </c>
      <c r="AO36" s="409">
        <v>44196</v>
      </c>
      <c r="AP36" s="408" t="s">
        <v>1299</v>
      </c>
      <c r="AQ36" s="408" t="s">
        <v>1300</v>
      </c>
      <c r="AR36" s="329">
        <v>1</v>
      </c>
      <c r="AS36" s="400">
        <f>599</f>
        <v>599</v>
      </c>
      <c r="AT36" s="329">
        <v>1</v>
      </c>
      <c r="AU36" s="329" t="s">
        <v>1654</v>
      </c>
      <c r="AV36" s="223" t="s">
        <v>1186</v>
      </c>
      <c r="AW36" s="223" t="s">
        <v>1187</v>
      </c>
      <c r="AX36" s="223" t="s">
        <v>1188</v>
      </c>
      <c r="AY36" s="223" t="s">
        <v>1203</v>
      </c>
      <c r="AZ36" s="414">
        <v>7863</v>
      </c>
      <c r="BA36" s="223" t="s">
        <v>1204</v>
      </c>
      <c r="BB36" s="223" t="s">
        <v>1203</v>
      </c>
      <c r="BC36" s="417">
        <v>334000000</v>
      </c>
      <c r="BD36" s="414" t="s">
        <v>888</v>
      </c>
      <c r="BE36" s="422">
        <f>+BC36</f>
        <v>334000000</v>
      </c>
      <c r="BF36" s="408" t="s">
        <v>1609</v>
      </c>
      <c r="BG36" s="223" t="s">
        <v>1610</v>
      </c>
    </row>
    <row r="37" spans="1:59" s="167" customFormat="1" ht="200.1" customHeight="1">
      <c r="A37" s="499">
        <v>23</v>
      </c>
      <c r="B37" s="368" t="s">
        <v>1016</v>
      </c>
      <c r="C37" s="369" t="s">
        <v>599</v>
      </c>
      <c r="D37" s="370" t="s">
        <v>610</v>
      </c>
      <c r="E37" s="391" t="s">
        <v>1546</v>
      </c>
      <c r="F37" s="333" t="s">
        <v>850</v>
      </c>
      <c r="G37" s="400" t="s">
        <v>759</v>
      </c>
      <c r="H37" s="400" t="s">
        <v>472</v>
      </c>
      <c r="I37" s="400" t="s">
        <v>467</v>
      </c>
      <c r="J37" s="400" t="s">
        <v>1613</v>
      </c>
      <c r="K37" s="400">
        <v>3188603630</v>
      </c>
      <c r="L37" s="375" t="s">
        <v>1614</v>
      </c>
      <c r="M37" s="327">
        <v>42522</v>
      </c>
      <c r="N37" s="327">
        <v>43981</v>
      </c>
      <c r="O37" s="400" t="s">
        <v>668</v>
      </c>
      <c r="P37" s="400" t="s">
        <v>669</v>
      </c>
      <c r="Q37" s="329">
        <v>1</v>
      </c>
      <c r="R37" s="329">
        <v>1</v>
      </c>
      <c r="S37" s="329">
        <v>1</v>
      </c>
      <c r="T37" s="329">
        <v>1</v>
      </c>
      <c r="U37" s="400">
        <v>695</v>
      </c>
      <c r="V37" s="329">
        <v>0.104</v>
      </c>
      <c r="W37" s="400">
        <v>46</v>
      </c>
      <c r="X37" s="67">
        <v>8.6999999999999994E-2</v>
      </c>
      <c r="Y37" s="400" t="s">
        <v>1060</v>
      </c>
      <c r="Z37" s="400" t="s">
        <v>1060</v>
      </c>
      <c r="AA37" s="331" t="s">
        <v>1552</v>
      </c>
      <c r="AB37" s="400">
        <v>0.04</v>
      </c>
      <c r="AC37" s="325"/>
      <c r="AD37" s="325" t="s">
        <v>536</v>
      </c>
      <c r="AE37" s="325"/>
      <c r="AF37" s="400">
        <v>1023</v>
      </c>
      <c r="AG37" s="400" t="s">
        <v>543</v>
      </c>
      <c r="AH37" s="325" t="s">
        <v>667</v>
      </c>
      <c r="AI37" s="400">
        <v>767</v>
      </c>
      <c r="AJ37" s="400"/>
      <c r="AK37" s="400"/>
      <c r="AL37" s="223" t="s">
        <v>850</v>
      </c>
      <c r="AM37" s="406">
        <v>2.4299999999999999E-2</v>
      </c>
      <c r="AN37" s="409">
        <v>43983</v>
      </c>
      <c r="AO37" s="409">
        <v>44196</v>
      </c>
      <c r="AP37" s="408" t="s">
        <v>1301</v>
      </c>
      <c r="AQ37" s="408" t="s">
        <v>1302</v>
      </c>
      <c r="AR37" s="329">
        <v>1</v>
      </c>
      <c r="AS37" s="400">
        <v>1039</v>
      </c>
      <c r="AT37" s="329">
        <v>1</v>
      </c>
      <c r="AU37" s="329" t="s">
        <v>1654</v>
      </c>
      <c r="AV37" s="223" t="s">
        <v>1186</v>
      </c>
      <c r="AW37" s="223" t="s">
        <v>1187</v>
      </c>
      <c r="AX37" s="223" t="s">
        <v>1188</v>
      </c>
      <c r="AY37" s="223" t="s">
        <v>1205</v>
      </c>
      <c r="AZ37" s="414">
        <v>7863</v>
      </c>
      <c r="BA37" s="223" t="s">
        <v>1204</v>
      </c>
      <c r="BB37" s="223" t="s">
        <v>1205</v>
      </c>
      <c r="BC37" s="417">
        <v>803000000</v>
      </c>
      <c r="BD37" s="414" t="s">
        <v>888</v>
      </c>
      <c r="BE37" s="422">
        <f>+BC37</f>
        <v>803000000</v>
      </c>
      <c r="BF37" s="423">
        <v>1039</v>
      </c>
      <c r="BG37" s="223" t="s">
        <v>1611</v>
      </c>
    </row>
    <row r="38" spans="1:59" s="167" customFormat="1" ht="200.1" customHeight="1">
      <c r="A38" s="499">
        <v>24</v>
      </c>
      <c r="B38" s="368" t="s">
        <v>1019</v>
      </c>
      <c r="C38" s="369" t="s">
        <v>599</v>
      </c>
      <c r="D38" s="370" t="s">
        <v>610</v>
      </c>
      <c r="E38" s="391" t="s">
        <v>1547</v>
      </c>
      <c r="F38" s="333" t="s">
        <v>851</v>
      </c>
      <c r="G38" s="400" t="s">
        <v>759</v>
      </c>
      <c r="H38" s="400" t="s">
        <v>472</v>
      </c>
      <c r="I38" s="400" t="s">
        <v>467</v>
      </c>
      <c r="J38" s="400" t="s">
        <v>1613</v>
      </c>
      <c r="K38" s="400">
        <v>3188603630</v>
      </c>
      <c r="L38" s="375" t="s">
        <v>1614</v>
      </c>
      <c r="M38" s="327">
        <v>42522</v>
      </c>
      <c r="N38" s="327">
        <v>43981</v>
      </c>
      <c r="O38" s="400" t="s">
        <v>671</v>
      </c>
      <c r="P38" s="400" t="s">
        <v>672</v>
      </c>
      <c r="Q38" s="329">
        <v>1</v>
      </c>
      <c r="R38" s="329">
        <v>1</v>
      </c>
      <c r="S38" s="329">
        <v>1</v>
      </c>
      <c r="T38" s="329">
        <v>1</v>
      </c>
      <c r="U38" s="400">
        <v>6629</v>
      </c>
      <c r="V38" s="329">
        <v>1</v>
      </c>
      <c r="W38" s="400">
        <v>523</v>
      </c>
      <c r="X38" s="329">
        <v>1</v>
      </c>
      <c r="Y38" s="400" t="s">
        <v>1060</v>
      </c>
      <c r="Z38" s="400" t="s">
        <v>1060</v>
      </c>
      <c r="AA38" s="331">
        <v>11994</v>
      </c>
      <c r="AB38" s="329">
        <v>1</v>
      </c>
      <c r="AC38" s="325"/>
      <c r="AD38" s="325" t="s">
        <v>536</v>
      </c>
      <c r="AE38" s="325"/>
      <c r="AF38" s="400">
        <v>1023</v>
      </c>
      <c r="AG38" s="400" t="s">
        <v>543</v>
      </c>
      <c r="AH38" s="325" t="s">
        <v>670</v>
      </c>
      <c r="AI38" s="400">
        <v>680</v>
      </c>
      <c r="AJ38" s="400"/>
      <c r="AK38" s="400"/>
      <c r="AL38" s="223" t="s">
        <v>1181</v>
      </c>
      <c r="AM38" s="406">
        <v>2.4299999999999999E-2</v>
      </c>
      <c r="AN38" s="409">
        <v>43983</v>
      </c>
      <c r="AO38" s="409">
        <v>44196</v>
      </c>
      <c r="AP38" s="408" t="s">
        <v>671</v>
      </c>
      <c r="AQ38" s="408" t="s">
        <v>1303</v>
      </c>
      <c r="AR38" s="329">
        <v>1</v>
      </c>
      <c r="AS38" s="400">
        <v>9128</v>
      </c>
      <c r="AT38" s="329"/>
      <c r="AU38" s="329" t="s">
        <v>1655</v>
      </c>
      <c r="AV38" s="223" t="s">
        <v>1186</v>
      </c>
      <c r="AW38" s="223" t="s">
        <v>1187</v>
      </c>
      <c r="AX38" s="223" t="s">
        <v>1188</v>
      </c>
      <c r="AY38" s="223" t="s">
        <v>1205</v>
      </c>
      <c r="AZ38" s="414">
        <v>7863</v>
      </c>
      <c r="BA38" s="223" t="s">
        <v>1204</v>
      </c>
      <c r="BB38" s="223" t="s">
        <v>1205</v>
      </c>
      <c r="BC38" s="417">
        <v>803000000</v>
      </c>
      <c r="BD38" s="414" t="s">
        <v>888</v>
      </c>
      <c r="BE38" s="422">
        <f>+BC38</f>
        <v>803000000</v>
      </c>
      <c r="BF38" s="424">
        <v>9128</v>
      </c>
      <c r="BG38" s="223" t="s">
        <v>1612</v>
      </c>
    </row>
    <row r="39" spans="1:59" s="167" customFormat="1" ht="200.1" customHeight="1">
      <c r="A39" s="499">
        <v>25</v>
      </c>
      <c r="B39" s="368" t="s">
        <v>1030</v>
      </c>
      <c r="C39" s="369" t="s">
        <v>457</v>
      </c>
      <c r="D39" s="370" t="s">
        <v>747</v>
      </c>
      <c r="E39" s="391" t="s">
        <v>1546</v>
      </c>
      <c r="F39" s="333" t="s">
        <v>853</v>
      </c>
      <c r="G39" s="400" t="s">
        <v>760</v>
      </c>
      <c r="H39" s="400" t="s">
        <v>455</v>
      </c>
      <c r="I39" s="400" t="s">
        <v>467</v>
      </c>
      <c r="J39" s="400" t="s">
        <v>1118</v>
      </c>
      <c r="K39" s="400">
        <v>3208238377</v>
      </c>
      <c r="L39" s="375" t="s">
        <v>1119</v>
      </c>
      <c r="M39" s="327">
        <v>42522</v>
      </c>
      <c r="N39" s="327">
        <v>44196</v>
      </c>
      <c r="O39" s="400" t="s">
        <v>749</v>
      </c>
      <c r="P39" s="400" t="s">
        <v>752</v>
      </c>
      <c r="Q39" s="329">
        <v>1</v>
      </c>
      <c r="R39" s="329">
        <v>1</v>
      </c>
      <c r="S39" s="329">
        <v>1</v>
      </c>
      <c r="T39" s="329">
        <v>1</v>
      </c>
      <c r="U39" s="329">
        <v>1</v>
      </c>
      <c r="V39" s="329">
        <v>1</v>
      </c>
      <c r="W39" s="329">
        <v>1</v>
      </c>
      <c r="X39" s="400">
        <v>100</v>
      </c>
      <c r="Y39" s="62">
        <f>2606/2606*1</f>
        <v>1</v>
      </c>
      <c r="Z39" s="329">
        <f>Y39/S39</f>
        <v>1</v>
      </c>
      <c r="AA39" s="62">
        <v>1</v>
      </c>
      <c r="AB39" s="62">
        <v>1</v>
      </c>
      <c r="AC39" s="325"/>
      <c r="AD39" s="325" t="s">
        <v>491</v>
      </c>
      <c r="AE39" s="325"/>
      <c r="AF39" s="400">
        <v>1108</v>
      </c>
      <c r="AG39" s="400" t="s">
        <v>493</v>
      </c>
      <c r="AH39" s="325" t="s">
        <v>948</v>
      </c>
      <c r="AI39" s="95">
        <v>43481316360</v>
      </c>
      <c r="AJ39" s="329" t="s">
        <v>888</v>
      </c>
      <c r="AK39" s="329" t="s">
        <v>888</v>
      </c>
      <c r="AL39" s="408" t="s">
        <v>1121</v>
      </c>
      <c r="AM39" s="406">
        <v>2.4299999999999999E-2</v>
      </c>
      <c r="AN39" s="409">
        <v>43983</v>
      </c>
      <c r="AO39" s="409">
        <v>44196</v>
      </c>
      <c r="AP39" s="408" t="s">
        <v>1130</v>
      </c>
      <c r="AQ39" s="408" t="s">
        <v>1304</v>
      </c>
      <c r="AR39" s="329">
        <v>1</v>
      </c>
      <c r="AS39" s="329">
        <f>3590/4016*1</f>
        <v>0.8939243027888446</v>
      </c>
      <c r="AT39" s="329">
        <f>AS39/AR39</f>
        <v>0.8939243027888446</v>
      </c>
      <c r="AU39" s="329" t="s">
        <v>1656</v>
      </c>
      <c r="AV39" s="408" t="s">
        <v>1122</v>
      </c>
      <c r="AW39" s="408" t="s">
        <v>1123</v>
      </c>
      <c r="AX39" s="414" t="s">
        <v>1124</v>
      </c>
      <c r="AY39" s="223" t="s">
        <v>1125</v>
      </c>
      <c r="AZ39" s="223">
        <v>7757</v>
      </c>
      <c r="BA39" s="223" t="s">
        <v>1126</v>
      </c>
      <c r="BB39" s="223" t="s">
        <v>1127</v>
      </c>
      <c r="BC39" s="434">
        <v>2138988361</v>
      </c>
      <c r="BD39" s="414" t="s">
        <v>1103</v>
      </c>
      <c r="BE39" s="435" t="s">
        <v>1103</v>
      </c>
      <c r="BF39" s="223" t="s">
        <v>1577</v>
      </c>
      <c r="BG39" s="223" t="s">
        <v>1638</v>
      </c>
    </row>
    <row r="40" spans="1:59" s="167" customFormat="1" ht="200.1" customHeight="1">
      <c r="A40" s="499">
        <v>26</v>
      </c>
      <c r="B40" s="368" t="s">
        <v>1031</v>
      </c>
      <c r="C40" s="369" t="s">
        <v>457</v>
      </c>
      <c r="D40" s="370" t="s">
        <v>747</v>
      </c>
      <c r="E40" s="391" t="s">
        <v>1546</v>
      </c>
      <c r="F40" s="333" t="s">
        <v>854</v>
      </c>
      <c r="G40" s="400" t="s">
        <v>760</v>
      </c>
      <c r="H40" s="400" t="s">
        <v>455</v>
      </c>
      <c r="I40" s="400" t="s">
        <v>467</v>
      </c>
      <c r="J40" s="400" t="s">
        <v>1118</v>
      </c>
      <c r="K40" s="400">
        <v>3208238377</v>
      </c>
      <c r="L40" s="375" t="s">
        <v>1119</v>
      </c>
      <c r="M40" s="327">
        <v>42522</v>
      </c>
      <c r="N40" s="327">
        <v>44196</v>
      </c>
      <c r="O40" s="400" t="s">
        <v>753</v>
      </c>
      <c r="P40" s="400" t="s">
        <v>754</v>
      </c>
      <c r="Q40" s="329">
        <v>1</v>
      </c>
      <c r="R40" s="329">
        <v>1</v>
      </c>
      <c r="S40" s="329">
        <v>1</v>
      </c>
      <c r="T40" s="329">
        <v>1</v>
      </c>
      <c r="U40" s="329">
        <v>1</v>
      </c>
      <c r="V40" s="329">
        <v>1</v>
      </c>
      <c r="W40" s="329">
        <v>1</v>
      </c>
      <c r="X40" s="400">
        <v>100</v>
      </c>
      <c r="Y40" s="62">
        <f>2606/2606*1</f>
        <v>1</v>
      </c>
      <c r="Z40" s="329">
        <f>Y40/S40</f>
        <v>1</v>
      </c>
      <c r="AA40" s="62">
        <v>1</v>
      </c>
      <c r="AB40" s="62">
        <v>1</v>
      </c>
      <c r="AC40" s="325"/>
      <c r="AD40" s="325" t="s">
        <v>491</v>
      </c>
      <c r="AE40" s="325"/>
      <c r="AF40" s="400">
        <v>1108</v>
      </c>
      <c r="AG40" s="400" t="s">
        <v>493</v>
      </c>
      <c r="AH40" s="325" t="s">
        <v>579</v>
      </c>
      <c r="AI40" s="95">
        <v>60635373370</v>
      </c>
      <c r="AJ40" s="329" t="s">
        <v>888</v>
      </c>
      <c r="AK40" s="329" t="s">
        <v>888</v>
      </c>
      <c r="AL40" s="223" t="s">
        <v>1129</v>
      </c>
      <c r="AM40" s="406">
        <v>2.4299999999999999E-2</v>
      </c>
      <c r="AN40" s="409">
        <v>43983</v>
      </c>
      <c r="AO40" s="409">
        <v>44196</v>
      </c>
      <c r="AP40" s="408" t="s">
        <v>1131</v>
      </c>
      <c r="AQ40" s="408" t="s">
        <v>1305</v>
      </c>
      <c r="AR40" s="329">
        <v>1</v>
      </c>
      <c r="AS40" s="329">
        <f>1681/1951*1</f>
        <v>0.86160943106099441</v>
      </c>
      <c r="AT40" s="329">
        <f>AS40/AR40</f>
        <v>0.86160943106099441</v>
      </c>
      <c r="AU40" s="329" t="s">
        <v>1656</v>
      </c>
      <c r="AV40" s="408" t="s">
        <v>1122</v>
      </c>
      <c r="AW40" s="408" t="s">
        <v>1123</v>
      </c>
      <c r="AX40" s="414" t="s">
        <v>1124</v>
      </c>
      <c r="AY40" s="223" t="s">
        <v>1128</v>
      </c>
      <c r="AZ40" s="223">
        <v>7757</v>
      </c>
      <c r="BA40" s="223" t="s">
        <v>1126</v>
      </c>
      <c r="BB40" s="223" t="s">
        <v>1639</v>
      </c>
      <c r="BC40" s="404">
        <v>15572859762</v>
      </c>
      <c r="BD40" s="414" t="s">
        <v>1103</v>
      </c>
      <c r="BE40" s="425" t="s">
        <v>1103</v>
      </c>
      <c r="BF40" s="223" t="s">
        <v>1637</v>
      </c>
      <c r="BG40" s="223" t="s">
        <v>1640</v>
      </c>
    </row>
    <row r="41" spans="1:59" s="167" customFormat="1" ht="200.1" customHeight="1">
      <c r="A41" s="499">
        <v>27</v>
      </c>
      <c r="B41" s="370" t="s">
        <v>1005</v>
      </c>
      <c r="C41" s="369" t="s">
        <v>457</v>
      </c>
      <c r="D41" s="373" t="s">
        <v>463</v>
      </c>
      <c r="E41" s="391" t="s">
        <v>1546</v>
      </c>
      <c r="F41" s="113" t="s">
        <v>589</v>
      </c>
      <c r="G41" s="113" t="s">
        <v>762</v>
      </c>
      <c r="H41" s="114" t="s">
        <v>464</v>
      </c>
      <c r="I41" s="114" t="s">
        <v>467</v>
      </c>
      <c r="J41" s="380" t="s">
        <v>1214</v>
      </c>
      <c r="K41" s="114" t="s">
        <v>1215</v>
      </c>
      <c r="L41" s="381" t="s">
        <v>1216</v>
      </c>
      <c r="M41" s="115">
        <v>42736</v>
      </c>
      <c r="N41" s="115">
        <v>43981</v>
      </c>
      <c r="O41" s="113" t="s">
        <v>941</v>
      </c>
      <c r="P41" s="113" t="s">
        <v>590</v>
      </c>
      <c r="Q41" s="62">
        <v>1</v>
      </c>
      <c r="R41" s="62">
        <v>1</v>
      </c>
      <c r="S41" s="62">
        <v>1</v>
      </c>
      <c r="T41" s="62">
        <v>1</v>
      </c>
      <c r="U41" s="62">
        <v>1</v>
      </c>
      <c r="V41" s="62">
        <v>1</v>
      </c>
      <c r="W41" s="62">
        <v>1</v>
      </c>
      <c r="X41" s="116">
        <v>1</v>
      </c>
      <c r="Y41" s="62">
        <v>1</v>
      </c>
      <c r="Z41" s="117">
        <f>+Y41/S41</f>
        <v>1</v>
      </c>
      <c r="AA41" s="62">
        <v>1</v>
      </c>
      <c r="AB41" s="117">
        <f>+AA41/T41</f>
        <v>1</v>
      </c>
      <c r="AC41" s="113" t="s">
        <v>796</v>
      </c>
      <c r="AD41" s="113" t="s">
        <v>797</v>
      </c>
      <c r="AE41" s="113" t="s">
        <v>591</v>
      </c>
      <c r="AF41" s="114">
        <v>1053</v>
      </c>
      <c r="AG41" s="113" t="s">
        <v>798</v>
      </c>
      <c r="AH41" s="113" t="s">
        <v>942</v>
      </c>
      <c r="AI41" s="95">
        <v>50784469908</v>
      </c>
      <c r="AJ41" s="118">
        <v>5.0033520158210068E-3</v>
      </c>
      <c r="AK41" s="119">
        <v>254092579.88659307</v>
      </c>
      <c r="AL41" s="223" t="s">
        <v>1208</v>
      </c>
      <c r="AM41" s="406">
        <v>2.4299999999999999E-2</v>
      </c>
      <c r="AN41" s="409">
        <v>44013</v>
      </c>
      <c r="AO41" s="409">
        <v>44196</v>
      </c>
      <c r="AP41" s="120" t="s">
        <v>941</v>
      </c>
      <c r="AQ41" s="120" t="s">
        <v>590</v>
      </c>
      <c r="AR41" s="62">
        <v>1</v>
      </c>
      <c r="AS41" s="62">
        <v>1</v>
      </c>
      <c r="AT41" s="62">
        <f>AR41/AS41</f>
        <v>1</v>
      </c>
      <c r="AU41" s="62" t="s">
        <v>1654</v>
      </c>
      <c r="AV41" s="120" t="s">
        <v>1220</v>
      </c>
      <c r="AW41" s="120" t="s">
        <v>1221</v>
      </c>
      <c r="AX41" s="120" t="s">
        <v>1222</v>
      </c>
      <c r="AY41" s="120" t="s">
        <v>1223</v>
      </c>
      <c r="AZ41" s="426">
        <v>7690</v>
      </c>
      <c r="BA41" s="120" t="s">
        <v>1224</v>
      </c>
      <c r="BB41" s="120" t="s">
        <v>1225</v>
      </c>
      <c r="BC41" s="427">
        <v>191300822.5</v>
      </c>
      <c r="BD41" s="408">
        <v>0.04</v>
      </c>
      <c r="BE41" s="427">
        <v>167000000</v>
      </c>
      <c r="BF41" s="408" t="s">
        <v>1565</v>
      </c>
      <c r="BG41" s="223" t="s">
        <v>1566</v>
      </c>
    </row>
    <row r="42" spans="1:59" s="167" customFormat="1" ht="200.1" customHeight="1">
      <c r="A42" s="499">
        <v>28</v>
      </c>
      <c r="B42" s="370" t="s">
        <v>1006</v>
      </c>
      <c r="C42" s="369" t="s">
        <v>457</v>
      </c>
      <c r="D42" s="373" t="s">
        <v>463</v>
      </c>
      <c r="E42" s="391" t="s">
        <v>1546</v>
      </c>
      <c r="F42" s="113" t="s">
        <v>592</v>
      </c>
      <c r="G42" s="113" t="s">
        <v>762</v>
      </c>
      <c r="H42" s="114" t="s">
        <v>464</v>
      </c>
      <c r="I42" s="114" t="s">
        <v>467</v>
      </c>
      <c r="J42" s="380" t="s">
        <v>1217</v>
      </c>
      <c r="K42" s="114" t="s">
        <v>1215</v>
      </c>
      <c r="L42" s="381" t="s">
        <v>1216</v>
      </c>
      <c r="M42" s="115">
        <v>42736</v>
      </c>
      <c r="N42" s="115">
        <v>43981</v>
      </c>
      <c r="O42" s="113" t="s">
        <v>941</v>
      </c>
      <c r="P42" s="113" t="s">
        <v>593</v>
      </c>
      <c r="Q42" s="62">
        <v>1</v>
      </c>
      <c r="R42" s="62">
        <v>1</v>
      </c>
      <c r="S42" s="62">
        <v>1</v>
      </c>
      <c r="T42" s="62">
        <v>1</v>
      </c>
      <c r="U42" s="62">
        <v>1</v>
      </c>
      <c r="V42" s="62">
        <v>1</v>
      </c>
      <c r="W42" s="62">
        <v>1</v>
      </c>
      <c r="X42" s="116">
        <v>1</v>
      </c>
      <c r="Y42" s="62">
        <v>1</v>
      </c>
      <c r="Z42" s="117">
        <f>+Y42/S42</f>
        <v>1</v>
      </c>
      <c r="AA42" s="62">
        <v>1</v>
      </c>
      <c r="AB42" s="117">
        <f>+AA42/T42</f>
        <v>1</v>
      </c>
      <c r="AC42" s="113" t="s">
        <v>796</v>
      </c>
      <c r="AD42" s="113" t="s">
        <v>797</v>
      </c>
      <c r="AE42" s="113" t="s">
        <v>591</v>
      </c>
      <c r="AF42" s="114">
        <v>1053</v>
      </c>
      <c r="AG42" s="113" t="s">
        <v>798</v>
      </c>
      <c r="AH42" s="113" t="s">
        <v>893</v>
      </c>
      <c r="AI42" s="95">
        <v>4736633058</v>
      </c>
      <c r="AJ42" s="118">
        <v>6.451276405390724E-2</v>
      </c>
      <c r="AK42" s="119">
        <v>305573290.88069111</v>
      </c>
      <c r="AL42" s="223" t="s">
        <v>1210</v>
      </c>
      <c r="AM42" s="406">
        <v>2.4299999999999999E-2</v>
      </c>
      <c r="AN42" s="409">
        <v>44013</v>
      </c>
      <c r="AO42" s="409">
        <v>44196</v>
      </c>
      <c r="AP42" s="120" t="s">
        <v>1306</v>
      </c>
      <c r="AQ42" s="120" t="s">
        <v>1307</v>
      </c>
      <c r="AR42" s="62">
        <v>1</v>
      </c>
      <c r="AS42" s="62">
        <v>1</v>
      </c>
      <c r="AT42" s="62">
        <f>AR42/AS42</f>
        <v>1</v>
      </c>
      <c r="AU42" s="62" t="s">
        <v>1654</v>
      </c>
      <c r="AV42" s="120" t="s">
        <v>1220</v>
      </c>
      <c r="AW42" s="120" t="s">
        <v>1221</v>
      </c>
      <c r="AX42" s="120" t="s">
        <v>1222</v>
      </c>
      <c r="AY42" s="120" t="s">
        <v>1223</v>
      </c>
      <c r="AZ42" s="426">
        <v>7690</v>
      </c>
      <c r="BA42" s="120" t="s">
        <v>1224</v>
      </c>
      <c r="BB42" s="120" t="s">
        <v>1225</v>
      </c>
      <c r="BC42" s="427">
        <v>191300822.5</v>
      </c>
      <c r="BD42" s="408">
        <v>0.04</v>
      </c>
      <c r="BE42" s="427">
        <v>167000000</v>
      </c>
      <c r="BF42" s="223" t="s">
        <v>1567</v>
      </c>
      <c r="BG42" s="223" t="s">
        <v>1568</v>
      </c>
    </row>
    <row r="43" spans="1:59" s="167" customFormat="1" ht="200.1" customHeight="1">
      <c r="A43" s="499">
        <v>29</v>
      </c>
      <c r="B43" s="370" t="s">
        <v>1008</v>
      </c>
      <c r="C43" s="369" t="s">
        <v>457</v>
      </c>
      <c r="D43" s="373" t="s">
        <v>463</v>
      </c>
      <c r="E43" s="391" t="s">
        <v>1546</v>
      </c>
      <c r="F43" s="113" t="s">
        <v>595</v>
      </c>
      <c r="G43" s="113" t="s">
        <v>762</v>
      </c>
      <c r="H43" s="114" t="s">
        <v>464</v>
      </c>
      <c r="I43" s="114" t="s">
        <v>467</v>
      </c>
      <c r="J43" s="380" t="s">
        <v>1218</v>
      </c>
      <c r="K43" s="382">
        <v>3241000</v>
      </c>
      <c r="L43" s="381" t="s">
        <v>1219</v>
      </c>
      <c r="M43" s="115">
        <v>42736</v>
      </c>
      <c r="N43" s="115">
        <v>43981</v>
      </c>
      <c r="O43" s="113" t="s">
        <v>945</v>
      </c>
      <c r="P43" s="113" t="s">
        <v>946</v>
      </c>
      <c r="Q43" s="62">
        <v>1</v>
      </c>
      <c r="R43" s="62">
        <v>1</v>
      </c>
      <c r="S43" s="62">
        <v>1</v>
      </c>
      <c r="T43" s="62">
        <v>1</v>
      </c>
      <c r="U43" s="120">
        <v>1</v>
      </c>
      <c r="V43" s="120">
        <v>1</v>
      </c>
      <c r="W43" s="120">
        <v>1</v>
      </c>
      <c r="X43" s="116">
        <v>1</v>
      </c>
      <c r="Y43" s="62">
        <v>1</v>
      </c>
      <c r="Z43" s="117">
        <f>+Y43/S43</f>
        <v>1</v>
      </c>
      <c r="AA43" s="62">
        <v>1</v>
      </c>
      <c r="AB43" s="117">
        <f>+AA43/T43</f>
        <v>1</v>
      </c>
      <c r="AC43" s="113" t="s">
        <v>796</v>
      </c>
      <c r="AD43" s="113" t="s">
        <v>799</v>
      </c>
      <c r="AE43" s="113" t="s">
        <v>800</v>
      </c>
      <c r="AF43" s="114">
        <v>1049</v>
      </c>
      <c r="AG43" s="113" t="s">
        <v>801</v>
      </c>
      <c r="AH43" s="113" t="s">
        <v>894</v>
      </c>
      <c r="AI43" s="95">
        <v>304714554378</v>
      </c>
      <c r="AJ43" s="118">
        <v>1.4396609555714286E-3</v>
      </c>
      <c r="AK43" s="119">
        <v>438685646.53235352</v>
      </c>
      <c r="AL43" s="119" t="s">
        <v>595</v>
      </c>
      <c r="AM43" s="406">
        <v>2.4299999999999999E-2</v>
      </c>
      <c r="AN43" s="409">
        <v>44013</v>
      </c>
      <c r="AO43" s="409">
        <v>44196</v>
      </c>
      <c r="AP43" s="428" t="s">
        <v>945</v>
      </c>
      <c r="AQ43" s="428" t="s">
        <v>946</v>
      </c>
      <c r="AR43" s="62">
        <v>1</v>
      </c>
      <c r="AS43" s="62">
        <v>1</v>
      </c>
      <c r="AT43" s="62">
        <f>AR43/AS43</f>
        <v>1</v>
      </c>
      <c r="AU43" s="62" t="s">
        <v>1654</v>
      </c>
      <c r="AV43" s="120" t="s">
        <v>1220</v>
      </c>
      <c r="AW43" s="120" t="s">
        <v>1221</v>
      </c>
      <c r="AX43" s="120" t="s">
        <v>1229</v>
      </c>
      <c r="AY43" s="120" t="s">
        <v>1230</v>
      </c>
      <c r="AZ43" s="426">
        <v>7624</v>
      </c>
      <c r="BA43" s="120" t="s">
        <v>1231</v>
      </c>
      <c r="BB43" s="120" t="s">
        <v>1225</v>
      </c>
      <c r="BC43" s="82">
        <v>153807717.09</v>
      </c>
      <c r="BD43" s="408">
        <v>0.27</v>
      </c>
      <c r="BE43" s="427">
        <v>143000000</v>
      </c>
      <c r="BF43" s="223" t="s">
        <v>1569</v>
      </c>
      <c r="BG43" s="223" t="s">
        <v>1570</v>
      </c>
    </row>
    <row r="44" spans="1:59" s="167" customFormat="1" ht="200.1" customHeight="1">
      <c r="A44" s="499">
        <v>30</v>
      </c>
      <c r="B44" s="368" t="s">
        <v>1033</v>
      </c>
      <c r="C44" s="369" t="s">
        <v>602</v>
      </c>
      <c r="D44" s="370" t="s">
        <v>469</v>
      </c>
      <c r="E44" s="391" t="s">
        <v>1548</v>
      </c>
      <c r="F44" s="333" t="s">
        <v>856</v>
      </c>
      <c r="G44" s="400" t="s">
        <v>763</v>
      </c>
      <c r="H44" s="400" t="s">
        <v>477</v>
      </c>
      <c r="I44" s="400" t="s">
        <v>467</v>
      </c>
      <c r="J44" s="125" t="s">
        <v>1136</v>
      </c>
      <c r="K44" s="383">
        <v>3155466045</v>
      </c>
      <c r="L44" s="125" t="s">
        <v>1137</v>
      </c>
      <c r="M44" s="327">
        <v>42522</v>
      </c>
      <c r="N44" s="327">
        <v>43981</v>
      </c>
      <c r="O44" s="400" t="s">
        <v>788</v>
      </c>
      <c r="P44" s="400" t="s">
        <v>736</v>
      </c>
      <c r="Q44" s="329">
        <v>1</v>
      </c>
      <c r="R44" s="329">
        <v>1</v>
      </c>
      <c r="S44" s="329">
        <v>1</v>
      </c>
      <c r="T44" s="329">
        <v>1</v>
      </c>
      <c r="U44" s="329">
        <v>1</v>
      </c>
      <c r="V44" s="329">
        <v>1</v>
      </c>
      <c r="W44" s="400">
        <v>9674</v>
      </c>
      <c r="X44" s="329">
        <v>1</v>
      </c>
      <c r="Y44" s="400">
        <v>100</v>
      </c>
      <c r="Z44" s="329">
        <v>1</v>
      </c>
      <c r="AA44" s="331">
        <v>5337</v>
      </c>
      <c r="AB44" s="329">
        <v>1</v>
      </c>
      <c r="AC44" s="223" t="s">
        <v>789</v>
      </c>
      <c r="AD44" s="400" t="s">
        <v>558</v>
      </c>
      <c r="AE44" s="400" t="s">
        <v>790</v>
      </c>
      <c r="AF44" s="400">
        <v>981</v>
      </c>
      <c r="AG44" s="400" t="s">
        <v>559</v>
      </c>
      <c r="AH44" s="333" t="s">
        <v>560</v>
      </c>
      <c r="AI44" s="400" t="s">
        <v>891</v>
      </c>
      <c r="AJ44" s="400" t="s">
        <v>889</v>
      </c>
      <c r="AK44" s="109" t="s">
        <v>1062</v>
      </c>
      <c r="AL44" s="223" t="s">
        <v>856</v>
      </c>
      <c r="AM44" s="406">
        <v>2.4299999999999999E-2</v>
      </c>
      <c r="AN44" s="115">
        <v>44013</v>
      </c>
      <c r="AO44" s="115">
        <v>44196</v>
      </c>
      <c r="AP44" s="223" t="s">
        <v>788</v>
      </c>
      <c r="AQ44" s="223" t="s">
        <v>736</v>
      </c>
      <c r="AR44" s="329">
        <v>1</v>
      </c>
      <c r="AS44" s="329">
        <v>1</v>
      </c>
      <c r="AT44" s="329">
        <f>AS44/AR44</f>
        <v>1</v>
      </c>
      <c r="AU44" s="329" t="s">
        <v>1654</v>
      </c>
      <c r="AV44" s="223" t="s">
        <v>1139</v>
      </c>
      <c r="AW44" s="223" t="s">
        <v>889</v>
      </c>
      <c r="AX44" s="223" t="s">
        <v>1140</v>
      </c>
      <c r="AY44" s="223" t="s">
        <v>1144</v>
      </c>
      <c r="AZ44" s="223">
        <v>7657</v>
      </c>
      <c r="BA44" s="223" t="s">
        <v>1141</v>
      </c>
      <c r="BB44" s="384" t="s">
        <v>1272</v>
      </c>
      <c r="BC44" s="404">
        <v>830457000</v>
      </c>
      <c r="BD44" s="223" t="s">
        <v>889</v>
      </c>
      <c r="BE44" s="223" t="s">
        <v>1595</v>
      </c>
      <c r="BF44" s="223" t="s">
        <v>1597</v>
      </c>
      <c r="BG44" s="223" t="s">
        <v>1596</v>
      </c>
    </row>
    <row r="45" spans="1:59" s="167" customFormat="1" ht="200.1" customHeight="1">
      <c r="A45" s="499">
        <v>31</v>
      </c>
      <c r="B45" s="368" t="s">
        <v>1034</v>
      </c>
      <c r="C45" s="369" t="s">
        <v>602</v>
      </c>
      <c r="D45" s="370" t="s">
        <v>469</v>
      </c>
      <c r="E45" s="391" t="s">
        <v>1548</v>
      </c>
      <c r="F45" s="333" t="s">
        <v>857</v>
      </c>
      <c r="G45" s="400" t="s">
        <v>763</v>
      </c>
      <c r="H45" s="400" t="s">
        <v>477</v>
      </c>
      <c r="I45" s="400" t="s">
        <v>467</v>
      </c>
      <c r="J45" s="125" t="s">
        <v>1136</v>
      </c>
      <c r="K45" s="383">
        <v>3155466045</v>
      </c>
      <c r="L45" s="125" t="s">
        <v>1137</v>
      </c>
      <c r="M45" s="327">
        <v>42522</v>
      </c>
      <c r="N45" s="327">
        <v>43981</v>
      </c>
      <c r="O45" s="400" t="s">
        <v>737</v>
      </c>
      <c r="P45" s="400" t="s">
        <v>738</v>
      </c>
      <c r="Q45" s="329">
        <v>1</v>
      </c>
      <c r="R45" s="329">
        <v>1</v>
      </c>
      <c r="S45" s="329">
        <v>1</v>
      </c>
      <c r="T45" s="329">
        <v>1</v>
      </c>
      <c r="U45" s="329">
        <v>1</v>
      </c>
      <c r="V45" s="329">
        <v>1</v>
      </c>
      <c r="W45" s="329">
        <v>1</v>
      </c>
      <c r="X45" s="329">
        <v>1</v>
      </c>
      <c r="Y45" s="400">
        <v>100</v>
      </c>
      <c r="Z45" s="329">
        <v>1</v>
      </c>
      <c r="AA45" s="62">
        <f>9155*1/9155</f>
        <v>1</v>
      </c>
      <c r="AB45" s="329">
        <f>AA45/T45</f>
        <v>1</v>
      </c>
      <c r="AC45" s="223" t="s">
        <v>789</v>
      </c>
      <c r="AD45" s="400" t="s">
        <v>558</v>
      </c>
      <c r="AE45" s="400" t="s">
        <v>790</v>
      </c>
      <c r="AF45" s="400">
        <v>981</v>
      </c>
      <c r="AG45" s="400" t="s">
        <v>559</v>
      </c>
      <c r="AH45" s="333" t="s">
        <v>561</v>
      </c>
      <c r="AI45" s="400" t="s">
        <v>892</v>
      </c>
      <c r="AJ45" s="400" t="s">
        <v>889</v>
      </c>
      <c r="AK45" s="109" t="s">
        <v>1062</v>
      </c>
      <c r="AL45" s="223" t="s">
        <v>1138</v>
      </c>
      <c r="AM45" s="406">
        <v>2.4299999999999999E-2</v>
      </c>
      <c r="AN45" s="115">
        <v>44013</v>
      </c>
      <c r="AO45" s="115">
        <v>44196</v>
      </c>
      <c r="AP45" s="223" t="s">
        <v>737</v>
      </c>
      <c r="AQ45" s="223" t="s">
        <v>738</v>
      </c>
      <c r="AR45" s="329">
        <v>1</v>
      </c>
      <c r="AS45" s="329">
        <v>1</v>
      </c>
      <c r="AT45" s="329">
        <f>AS45/AR45</f>
        <v>1</v>
      </c>
      <c r="AU45" s="329" t="s">
        <v>1654</v>
      </c>
      <c r="AV45" s="223" t="s">
        <v>1139</v>
      </c>
      <c r="AW45" s="223" t="s">
        <v>889</v>
      </c>
      <c r="AX45" s="223" t="s">
        <v>1140</v>
      </c>
      <c r="AY45" s="223" t="s">
        <v>1144</v>
      </c>
      <c r="AZ45" s="223">
        <v>7657</v>
      </c>
      <c r="BA45" s="223" t="s">
        <v>1141</v>
      </c>
      <c r="BB45" s="384" t="s">
        <v>1273</v>
      </c>
      <c r="BC45" s="404">
        <v>1213134800</v>
      </c>
      <c r="BD45" s="223" t="s">
        <v>889</v>
      </c>
      <c r="BE45" s="223" t="s">
        <v>1598</v>
      </c>
      <c r="BF45" s="223" t="s">
        <v>1599</v>
      </c>
      <c r="BG45" s="223" t="s">
        <v>1600</v>
      </c>
    </row>
    <row r="46" spans="1:59" s="167" customFormat="1" ht="200.1" customHeight="1">
      <c r="A46" s="499">
        <v>32</v>
      </c>
      <c r="B46" s="368" t="s">
        <v>1010</v>
      </c>
      <c r="C46" s="369" t="s">
        <v>602</v>
      </c>
      <c r="D46" s="370" t="s">
        <v>478</v>
      </c>
      <c r="E46" s="391" t="s">
        <v>1548</v>
      </c>
      <c r="F46" s="333" t="s">
        <v>858</v>
      </c>
      <c r="G46" s="400" t="s">
        <v>764</v>
      </c>
      <c r="H46" s="400" t="s">
        <v>479</v>
      </c>
      <c r="I46" s="400" t="s">
        <v>467</v>
      </c>
      <c r="J46" s="400" t="s">
        <v>1562</v>
      </c>
      <c r="K46" s="400" t="s">
        <v>1280</v>
      </c>
      <c r="L46" s="401" t="s">
        <v>1563</v>
      </c>
      <c r="M46" s="327">
        <v>42522</v>
      </c>
      <c r="N46" s="327">
        <v>43981</v>
      </c>
      <c r="O46" s="333" t="s">
        <v>936</v>
      </c>
      <c r="P46" s="333" t="s">
        <v>651</v>
      </c>
      <c r="Q46" s="71">
        <v>1</v>
      </c>
      <c r="R46" s="71">
        <v>1</v>
      </c>
      <c r="S46" s="71">
        <v>1</v>
      </c>
      <c r="T46" s="71">
        <v>1</v>
      </c>
      <c r="U46" s="331" t="s">
        <v>1066</v>
      </c>
      <c r="V46" s="71">
        <v>1</v>
      </c>
      <c r="W46" s="121" t="s">
        <v>1066</v>
      </c>
      <c r="X46" s="329">
        <v>1</v>
      </c>
      <c r="Y46" s="329">
        <v>1</v>
      </c>
      <c r="Z46" s="329">
        <v>1</v>
      </c>
      <c r="AA46" s="125" t="s">
        <v>1553</v>
      </c>
      <c r="AB46" s="127">
        <v>1</v>
      </c>
      <c r="AC46" s="333" t="s">
        <v>562</v>
      </c>
      <c r="AD46" s="333" t="s">
        <v>563</v>
      </c>
      <c r="AE46" s="223" t="s">
        <v>937</v>
      </c>
      <c r="AF46" s="400">
        <v>1004</v>
      </c>
      <c r="AG46" s="333" t="s">
        <v>564</v>
      </c>
      <c r="AH46" s="333" t="s">
        <v>938</v>
      </c>
      <c r="AI46" s="122">
        <v>12432817743</v>
      </c>
      <c r="AJ46" s="325"/>
      <c r="AK46" s="122">
        <v>1239711000</v>
      </c>
      <c r="AL46" s="402" t="s">
        <v>1525</v>
      </c>
      <c r="AM46" s="406">
        <v>2.4299999999999999E-2</v>
      </c>
      <c r="AN46" s="409">
        <v>44013</v>
      </c>
      <c r="AO46" s="409">
        <v>44196</v>
      </c>
      <c r="AP46" s="408" t="s">
        <v>1526</v>
      </c>
      <c r="AQ46" s="408" t="s">
        <v>1527</v>
      </c>
      <c r="AR46" s="98">
        <v>2</v>
      </c>
      <c r="AS46" s="79">
        <v>2</v>
      </c>
      <c r="AT46" s="71">
        <f>AR46/AS46</f>
        <v>1</v>
      </c>
      <c r="AU46" s="71" t="s">
        <v>1654</v>
      </c>
      <c r="AV46" s="223" t="s">
        <v>1287</v>
      </c>
      <c r="AW46" s="223" t="s">
        <v>1288</v>
      </c>
      <c r="AX46" s="223" t="s">
        <v>1289</v>
      </c>
      <c r="AY46" s="223" t="s">
        <v>1290</v>
      </c>
      <c r="AZ46" s="223">
        <v>7581</v>
      </c>
      <c r="BA46" s="223" t="s">
        <v>1292</v>
      </c>
      <c r="BB46" s="223" t="s">
        <v>1293</v>
      </c>
      <c r="BC46" s="429">
        <v>504072882</v>
      </c>
      <c r="BD46" s="120">
        <v>2.2599999999999999E-2</v>
      </c>
      <c r="BE46" s="429">
        <v>504072882</v>
      </c>
      <c r="BF46" s="223" t="s">
        <v>1564</v>
      </c>
      <c r="BG46" s="223" t="s">
        <v>1641</v>
      </c>
    </row>
    <row r="47" spans="1:59" ht="159.75" customHeight="1">
      <c r="A47" s="499">
        <v>33</v>
      </c>
      <c r="B47" s="374">
        <v>13</v>
      </c>
      <c r="C47" s="369" t="s">
        <v>457</v>
      </c>
      <c r="D47" s="389" t="s">
        <v>1378</v>
      </c>
      <c r="E47" s="391" t="s">
        <v>1546</v>
      </c>
      <c r="F47" s="340" t="s">
        <v>777</v>
      </c>
      <c r="G47" s="341" t="s">
        <v>806</v>
      </c>
      <c r="H47" s="340" t="s">
        <v>1380</v>
      </c>
      <c r="I47" s="340" t="s">
        <v>777</v>
      </c>
      <c r="J47" s="385" t="s">
        <v>1381</v>
      </c>
      <c r="K47" s="385">
        <v>6605400</v>
      </c>
      <c r="L47" s="386" t="s">
        <v>1382</v>
      </c>
      <c r="M47" s="340" t="s">
        <v>777</v>
      </c>
      <c r="N47" s="340" t="s">
        <v>777</v>
      </c>
      <c r="O47" s="340" t="s">
        <v>777</v>
      </c>
      <c r="P47" s="340" t="s">
        <v>777</v>
      </c>
      <c r="Q47" s="340" t="s">
        <v>777</v>
      </c>
      <c r="R47" s="340" t="s">
        <v>777</v>
      </c>
      <c r="S47" s="340" t="s">
        <v>777</v>
      </c>
      <c r="T47" s="340" t="s">
        <v>777</v>
      </c>
      <c r="U47" s="340" t="s">
        <v>777</v>
      </c>
      <c r="V47" s="340" t="s">
        <v>777</v>
      </c>
      <c r="W47" s="340" t="s">
        <v>777</v>
      </c>
      <c r="X47" s="340" t="s">
        <v>777</v>
      </c>
      <c r="Y47" s="340" t="s">
        <v>777</v>
      </c>
      <c r="Z47" s="340" t="s">
        <v>777</v>
      </c>
      <c r="AA47" s="340" t="s">
        <v>777</v>
      </c>
      <c r="AB47" s="340" t="s">
        <v>777</v>
      </c>
      <c r="AC47" s="340" t="s">
        <v>777</v>
      </c>
      <c r="AD47" s="340" t="s">
        <v>777</v>
      </c>
      <c r="AE47" s="340" t="s">
        <v>777</v>
      </c>
      <c r="AF47" s="340" t="s">
        <v>777</v>
      </c>
      <c r="AG47" s="340" t="s">
        <v>777</v>
      </c>
      <c r="AH47" s="340" t="s">
        <v>777</v>
      </c>
      <c r="AI47" s="340" t="s">
        <v>777</v>
      </c>
      <c r="AJ47" s="340" t="s">
        <v>777</v>
      </c>
      <c r="AK47" s="340" t="s">
        <v>777</v>
      </c>
      <c r="AL47" s="410" t="s">
        <v>1473</v>
      </c>
      <c r="AM47" s="406">
        <v>2.4299999999999999E-2</v>
      </c>
      <c r="AN47" s="409">
        <v>44013</v>
      </c>
      <c r="AO47" s="409">
        <v>44166</v>
      </c>
      <c r="AP47" s="436" t="s">
        <v>1474</v>
      </c>
      <c r="AQ47" s="436" t="s">
        <v>1475</v>
      </c>
      <c r="AR47" s="400">
        <v>345</v>
      </c>
      <c r="AS47" s="400">
        <v>298</v>
      </c>
      <c r="AT47" s="197">
        <f t="shared" ref="AT47:AT55" si="4">AS47/AR47</f>
        <v>0.86376811594202896</v>
      </c>
      <c r="AU47" s="197" t="s">
        <v>1656</v>
      </c>
      <c r="AV47" s="410" t="s">
        <v>1476</v>
      </c>
      <c r="AW47" s="410" t="s">
        <v>1477</v>
      </c>
      <c r="AX47" s="410" t="s">
        <v>1478</v>
      </c>
      <c r="AY47" s="223" t="s">
        <v>1479</v>
      </c>
      <c r="AZ47" s="223">
        <v>7850</v>
      </c>
      <c r="BA47" s="223" t="s">
        <v>1480</v>
      </c>
      <c r="BB47" s="223" t="s">
        <v>1481</v>
      </c>
      <c r="BC47" s="411">
        <v>6035725026</v>
      </c>
      <c r="BD47" s="437">
        <f>+(337044704/BC47)</f>
        <v>5.5841626738812274E-2</v>
      </c>
      <c r="BE47" s="425">
        <v>1287724184</v>
      </c>
      <c r="BF47" s="438">
        <v>0.98</v>
      </c>
      <c r="BG47" s="410" t="s">
        <v>1585</v>
      </c>
    </row>
    <row r="48" spans="1:59" ht="156.75" customHeight="1">
      <c r="A48" s="499">
        <v>34</v>
      </c>
      <c r="B48" s="374" t="s">
        <v>1379</v>
      </c>
      <c r="C48" s="369" t="s">
        <v>457</v>
      </c>
      <c r="D48" s="389" t="s">
        <v>1378</v>
      </c>
      <c r="E48" s="391" t="s">
        <v>1546</v>
      </c>
      <c r="F48" s="340" t="s">
        <v>777</v>
      </c>
      <c r="G48" s="341" t="s">
        <v>806</v>
      </c>
      <c r="H48" s="340" t="s">
        <v>1380</v>
      </c>
      <c r="I48" s="340" t="s">
        <v>777</v>
      </c>
      <c r="J48" s="387" t="s">
        <v>1383</v>
      </c>
      <c r="K48" s="387">
        <v>6605400</v>
      </c>
      <c r="L48" s="386" t="s">
        <v>1384</v>
      </c>
      <c r="M48" s="340" t="s">
        <v>777</v>
      </c>
      <c r="N48" s="340" t="s">
        <v>777</v>
      </c>
      <c r="O48" s="340" t="s">
        <v>777</v>
      </c>
      <c r="P48" s="340" t="s">
        <v>777</v>
      </c>
      <c r="Q48" s="340" t="s">
        <v>777</v>
      </c>
      <c r="R48" s="340" t="s">
        <v>777</v>
      </c>
      <c r="S48" s="340" t="s">
        <v>777</v>
      </c>
      <c r="T48" s="340" t="s">
        <v>777</v>
      </c>
      <c r="U48" s="340" t="s">
        <v>777</v>
      </c>
      <c r="V48" s="340" t="s">
        <v>777</v>
      </c>
      <c r="W48" s="340" t="s">
        <v>777</v>
      </c>
      <c r="X48" s="340" t="s">
        <v>777</v>
      </c>
      <c r="Y48" s="340" t="s">
        <v>777</v>
      </c>
      <c r="Z48" s="340" t="s">
        <v>777</v>
      </c>
      <c r="AA48" s="340" t="s">
        <v>777</v>
      </c>
      <c r="AB48" s="340" t="s">
        <v>777</v>
      </c>
      <c r="AC48" s="340" t="s">
        <v>777</v>
      </c>
      <c r="AD48" s="340" t="s">
        <v>777</v>
      </c>
      <c r="AE48" s="340" t="s">
        <v>777</v>
      </c>
      <c r="AF48" s="340" t="s">
        <v>777</v>
      </c>
      <c r="AG48" s="340" t="s">
        <v>777</v>
      </c>
      <c r="AH48" s="340" t="s">
        <v>777</v>
      </c>
      <c r="AI48" s="340" t="s">
        <v>777</v>
      </c>
      <c r="AJ48" s="340" t="s">
        <v>777</v>
      </c>
      <c r="AK48" s="340" t="s">
        <v>777</v>
      </c>
      <c r="AL48" s="410" t="s">
        <v>1483</v>
      </c>
      <c r="AM48" s="406">
        <v>2.4299999999999999E-2</v>
      </c>
      <c r="AN48" s="409">
        <v>44105</v>
      </c>
      <c r="AO48" s="409">
        <v>44196</v>
      </c>
      <c r="AP48" s="223" t="s">
        <v>1484</v>
      </c>
      <c r="AQ48" s="410" t="s">
        <v>1485</v>
      </c>
      <c r="AR48" s="49">
        <v>2</v>
      </c>
      <c r="AS48" s="49">
        <v>2</v>
      </c>
      <c r="AT48" s="117">
        <f t="shared" si="4"/>
        <v>1</v>
      </c>
      <c r="AU48" s="117" t="s">
        <v>1654</v>
      </c>
      <c r="AV48" s="223" t="s">
        <v>1476</v>
      </c>
      <c r="AW48" s="410" t="s">
        <v>1477</v>
      </c>
      <c r="AX48" s="410" t="s">
        <v>1478</v>
      </c>
      <c r="AY48" s="223" t="s">
        <v>1486</v>
      </c>
      <c r="AZ48" s="414">
        <v>7851</v>
      </c>
      <c r="BA48" s="223" t="s">
        <v>1487</v>
      </c>
      <c r="BB48" s="223" t="s">
        <v>1488</v>
      </c>
      <c r="BC48" s="439">
        <v>3051820143</v>
      </c>
      <c r="BD48" s="414" t="s">
        <v>1586</v>
      </c>
      <c r="BE48" s="425">
        <v>2852184280</v>
      </c>
      <c r="BF48" s="410" t="s">
        <v>1586</v>
      </c>
      <c r="BG48" s="410" t="s">
        <v>1587</v>
      </c>
    </row>
    <row r="49" spans="1:60" s="167" customFormat="1" ht="200.1" customHeight="1">
      <c r="A49" s="499">
        <v>35</v>
      </c>
      <c r="B49" s="368" t="s">
        <v>1427</v>
      </c>
      <c r="C49" s="369" t="s">
        <v>457</v>
      </c>
      <c r="D49" s="370" t="s">
        <v>465</v>
      </c>
      <c r="E49" s="391" t="s">
        <v>1546</v>
      </c>
      <c r="F49" s="333" t="s">
        <v>1416</v>
      </c>
      <c r="G49" s="400" t="s">
        <v>765</v>
      </c>
      <c r="H49" s="400" t="s">
        <v>462</v>
      </c>
      <c r="I49" s="400"/>
      <c r="J49" s="400" t="s">
        <v>1395</v>
      </c>
      <c r="K49" s="400" t="s">
        <v>1396</v>
      </c>
      <c r="L49" s="388" t="s">
        <v>1397</v>
      </c>
      <c r="M49" s="340" t="s">
        <v>777</v>
      </c>
      <c r="N49" s="340" t="s">
        <v>777</v>
      </c>
      <c r="O49" s="340" t="s">
        <v>777</v>
      </c>
      <c r="P49" s="340" t="s">
        <v>777</v>
      </c>
      <c r="Q49" s="340" t="s">
        <v>777</v>
      </c>
      <c r="R49" s="340" t="s">
        <v>777</v>
      </c>
      <c r="S49" s="340" t="s">
        <v>777</v>
      </c>
      <c r="T49" s="340" t="s">
        <v>777</v>
      </c>
      <c r="U49" s="340" t="s">
        <v>777</v>
      </c>
      <c r="V49" s="340" t="s">
        <v>777</v>
      </c>
      <c r="W49" s="340" t="s">
        <v>777</v>
      </c>
      <c r="X49" s="340" t="s">
        <v>777</v>
      </c>
      <c r="Y49" s="340" t="s">
        <v>777</v>
      </c>
      <c r="Z49" s="340" t="s">
        <v>777</v>
      </c>
      <c r="AA49" s="368" t="s">
        <v>1427</v>
      </c>
      <c r="AB49" s="368" t="s">
        <v>1427</v>
      </c>
      <c r="AC49" s="340" t="s">
        <v>777</v>
      </c>
      <c r="AD49" s="340" t="s">
        <v>777</v>
      </c>
      <c r="AE49" s="340" t="s">
        <v>777</v>
      </c>
      <c r="AF49" s="340" t="s">
        <v>777</v>
      </c>
      <c r="AG49" s="340" t="s">
        <v>777</v>
      </c>
      <c r="AH49" s="340" t="s">
        <v>777</v>
      </c>
      <c r="AI49" s="340" t="s">
        <v>777</v>
      </c>
      <c r="AJ49" s="340" t="s">
        <v>777</v>
      </c>
      <c r="AK49" s="340" t="s">
        <v>777</v>
      </c>
      <c r="AL49" s="223" t="s">
        <v>1522</v>
      </c>
      <c r="AM49" s="406">
        <v>2.4299999999999999E-2</v>
      </c>
      <c r="AN49" s="430" t="s">
        <v>1418</v>
      </c>
      <c r="AO49" s="409">
        <v>44196</v>
      </c>
      <c r="AP49" s="430" t="s">
        <v>1419</v>
      </c>
      <c r="AQ49" s="430"/>
      <c r="AR49" s="449">
        <v>0.1</v>
      </c>
      <c r="AS49" s="328">
        <v>0.1</v>
      </c>
      <c r="AT49" s="329">
        <f t="shared" si="4"/>
        <v>1</v>
      </c>
      <c r="AU49" s="651" t="s">
        <v>1654</v>
      </c>
      <c r="AV49" s="440" t="s">
        <v>1420</v>
      </c>
      <c r="AW49" s="430" t="s">
        <v>1421</v>
      </c>
      <c r="AX49" s="440" t="s">
        <v>1422</v>
      </c>
      <c r="AY49" s="430" t="s">
        <v>1423</v>
      </c>
      <c r="AZ49" s="431">
        <v>7671</v>
      </c>
      <c r="BA49" s="430" t="s">
        <v>1424</v>
      </c>
      <c r="BB49" s="432" t="s">
        <v>1425</v>
      </c>
      <c r="BC49" s="441">
        <v>1369527601</v>
      </c>
      <c r="BD49" s="414" t="s">
        <v>777</v>
      </c>
      <c r="BE49" s="433" t="s">
        <v>1634</v>
      </c>
      <c r="BF49" s="433" t="s">
        <v>1635</v>
      </c>
      <c r="BG49" s="223" t="s">
        <v>1636</v>
      </c>
    </row>
    <row r="50" spans="1:60" ht="395.25">
      <c r="A50" s="499">
        <v>36</v>
      </c>
      <c r="B50" s="374" t="s">
        <v>1427</v>
      </c>
      <c r="C50" s="369" t="s">
        <v>457</v>
      </c>
      <c r="D50" s="370" t="s">
        <v>465</v>
      </c>
      <c r="E50" s="391" t="s">
        <v>1546</v>
      </c>
      <c r="F50" s="333"/>
      <c r="G50" s="400" t="s">
        <v>761</v>
      </c>
      <c r="H50" s="400" t="s">
        <v>466</v>
      </c>
      <c r="I50" s="400" t="s">
        <v>467</v>
      </c>
      <c r="J50" s="400" t="s">
        <v>1266</v>
      </c>
      <c r="K50" s="400">
        <v>3103061084</v>
      </c>
      <c r="L50" s="375" t="s">
        <v>1267</v>
      </c>
      <c r="M50" s="340" t="s">
        <v>777</v>
      </c>
      <c r="N50" s="340" t="s">
        <v>777</v>
      </c>
      <c r="O50" s="340" t="s">
        <v>777</v>
      </c>
      <c r="P50" s="340" t="s">
        <v>777</v>
      </c>
      <c r="Q50" s="340" t="s">
        <v>777</v>
      </c>
      <c r="R50" s="340" t="s">
        <v>777</v>
      </c>
      <c r="S50" s="340" t="s">
        <v>777</v>
      </c>
      <c r="T50" s="340" t="s">
        <v>777</v>
      </c>
      <c r="U50" s="340" t="s">
        <v>777</v>
      </c>
      <c r="V50" s="340" t="s">
        <v>777</v>
      </c>
      <c r="W50" s="340" t="s">
        <v>777</v>
      </c>
      <c r="X50" s="340" t="s">
        <v>777</v>
      </c>
      <c r="Y50" s="340" t="s">
        <v>777</v>
      </c>
      <c r="Z50" s="340" t="s">
        <v>777</v>
      </c>
      <c r="AA50" s="368" t="s">
        <v>1427</v>
      </c>
      <c r="AB50" s="368" t="s">
        <v>1427</v>
      </c>
      <c r="AC50" s="340" t="s">
        <v>777</v>
      </c>
      <c r="AD50" s="340" t="s">
        <v>777</v>
      </c>
      <c r="AE50" s="340" t="s">
        <v>777</v>
      </c>
      <c r="AF50" s="340" t="s">
        <v>777</v>
      </c>
      <c r="AG50" s="340" t="s">
        <v>777</v>
      </c>
      <c r="AH50" s="340" t="s">
        <v>777</v>
      </c>
      <c r="AI50" s="340" t="s">
        <v>777</v>
      </c>
      <c r="AJ50" s="340" t="s">
        <v>777</v>
      </c>
      <c r="AK50" s="340" t="s">
        <v>777</v>
      </c>
      <c r="AL50" s="223" t="s">
        <v>1445</v>
      </c>
      <c r="AM50" s="406">
        <v>2.4299999999999999E-2</v>
      </c>
      <c r="AN50" s="409">
        <v>44013</v>
      </c>
      <c r="AO50" s="409">
        <v>44196</v>
      </c>
      <c r="AP50" s="223" t="s">
        <v>1446</v>
      </c>
      <c r="AQ50" s="223" t="s">
        <v>1523</v>
      </c>
      <c r="AR50" s="450">
        <v>3.7999999999999999E-2</v>
      </c>
      <c r="AS50" s="652">
        <v>0.27</v>
      </c>
      <c r="AT50" s="67">
        <v>0.26</v>
      </c>
      <c r="AU50" s="67" t="s">
        <v>1654</v>
      </c>
      <c r="AV50" s="223" t="s">
        <v>1186</v>
      </c>
      <c r="AW50" s="223" t="s">
        <v>1448</v>
      </c>
      <c r="AX50" s="223" t="s">
        <v>1449</v>
      </c>
      <c r="AY50" s="223" t="s">
        <v>1450</v>
      </c>
      <c r="AZ50" s="223">
        <v>7828</v>
      </c>
      <c r="BA50" s="223" t="s">
        <v>1451</v>
      </c>
      <c r="BB50" s="223" t="s">
        <v>1452</v>
      </c>
      <c r="BC50" s="424">
        <v>1388426420</v>
      </c>
      <c r="BD50" s="223" t="s">
        <v>1453</v>
      </c>
      <c r="BE50" s="424">
        <v>1774478615</v>
      </c>
      <c r="BF50" s="223" t="s">
        <v>1571</v>
      </c>
      <c r="BG50" s="410" t="s">
        <v>1572</v>
      </c>
    </row>
    <row r="51" spans="1:60" ht="198.75" customHeight="1">
      <c r="A51" s="499">
        <v>37</v>
      </c>
      <c r="B51" s="374" t="s">
        <v>1427</v>
      </c>
      <c r="C51" s="369" t="s">
        <v>457</v>
      </c>
      <c r="D51" s="370" t="s">
        <v>465</v>
      </c>
      <c r="E51" s="391" t="s">
        <v>1546</v>
      </c>
      <c r="F51" s="333"/>
      <c r="G51" s="400" t="s">
        <v>761</v>
      </c>
      <c r="H51" s="400" t="s">
        <v>466</v>
      </c>
      <c r="I51" s="400" t="s">
        <v>467</v>
      </c>
      <c r="J51" s="400" t="s">
        <v>1266</v>
      </c>
      <c r="K51" s="400">
        <v>3103061084</v>
      </c>
      <c r="L51" s="375" t="s">
        <v>1267</v>
      </c>
      <c r="M51" s="340" t="s">
        <v>777</v>
      </c>
      <c r="N51" s="340" t="s">
        <v>777</v>
      </c>
      <c r="O51" s="340" t="s">
        <v>777</v>
      </c>
      <c r="P51" s="340" t="s">
        <v>777</v>
      </c>
      <c r="Q51" s="340" t="s">
        <v>777</v>
      </c>
      <c r="R51" s="340" t="s">
        <v>777</v>
      </c>
      <c r="S51" s="340" t="s">
        <v>777</v>
      </c>
      <c r="T51" s="340" t="s">
        <v>777</v>
      </c>
      <c r="U51" s="340" t="s">
        <v>777</v>
      </c>
      <c r="V51" s="340" t="s">
        <v>777</v>
      </c>
      <c r="W51" s="340" t="s">
        <v>777</v>
      </c>
      <c r="X51" s="340" t="s">
        <v>777</v>
      </c>
      <c r="Y51" s="340" t="s">
        <v>777</v>
      </c>
      <c r="Z51" s="340" t="s">
        <v>777</v>
      </c>
      <c r="AA51" s="368" t="s">
        <v>1427</v>
      </c>
      <c r="AB51" s="368" t="s">
        <v>1427</v>
      </c>
      <c r="AC51" s="340" t="s">
        <v>777</v>
      </c>
      <c r="AD51" s="340" t="s">
        <v>777</v>
      </c>
      <c r="AE51" s="340" t="s">
        <v>777</v>
      </c>
      <c r="AF51" s="340" t="s">
        <v>777</v>
      </c>
      <c r="AG51" s="340" t="s">
        <v>777</v>
      </c>
      <c r="AH51" s="340" t="s">
        <v>777</v>
      </c>
      <c r="AI51" s="340" t="s">
        <v>777</v>
      </c>
      <c r="AJ51" s="340" t="s">
        <v>777</v>
      </c>
      <c r="AK51" s="340" t="s">
        <v>777</v>
      </c>
      <c r="AL51" s="223" t="s">
        <v>1455</v>
      </c>
      <c r="AM51" s="406">
        <v>2.4299999999999999E-2</v>
      </c>
      <c r="AN51" s="409">
        <v>44013</v>
      </c>
      <c r="AO51" s="409">
        <v>44196</v>
      </c>
      <c r="AP51" s="223" t="s">
        <v>1456</v>
      </c>
      <c r="AQ51" s="223" t="s">
        <v>1457</v>
      </c>
      <c r="AR51" s="71">
        <v>0.1</v>
      </c>
      <c r="AS51" s="653">
        <v>8.3000000000000004E-2</v>
      </c>
      <c r="AT51" s="62">
        <f t="shared" si="4"/>
        <v>0.83</v>
      </c>
      <c r="AU51" s="62" t="s">
        <v>1656</v>
      </c>
      <c r="AV51" s="223" t="s">
        <v>1186</v>
      </c>
      <c r="AW51" s="223" t="s">
        <v>1448</v>
      </c>
      <c r="AX51" s="223" t="s">
        <v>1449</v>
      </c>
      <c r="AY51" s="223" t="s">
        <v>1458</v>
      </c>
      <c r="AZ51" s="223">
        <v>7828</v>
      </c>
      <c r="BA51" s="223" t="s">
        <v>1451</v>
      </c>
      <c r="BB51" s="223" t="s">
        <v>1459</v>
      </c>
      <c r="BC51" s="424">
        <v>1414848608</v>
      </c>
      <c r="BD51" s="223" t="s">
        <v>1453</v>
      </c>
      <c r="BE51" s="424">
        <v>1427592561</v>
      </c>
      <c r="BF51" s="223" t="s">
        <v>1573</v>
      </c>
      <c r="BG51" s="410" t="s">
        <v>1574</v>
      </c>
    </row>
    <row r="52" spans="1:60" ht="153">
      <c r="A52" s="499">
        <v>38</v>
      </c>
      <c r="B52" s="374" t="s">
        <v>1427</v>
      </c>
      <c r="C52" s="369" t="s">
        <v>457</v>
      </c>
      <c r="D52" s="370" t="s">
        <v>465</v>
      </c>
      <c r="E52" s="391" t="s">
        <v>1546</v>
      </c>
      <c r="F52" s="333"/>
      <c r="G52" s="400" t="s">
        <v>761</v>
      </c>
      <c r="H52" s="400" t="s">
        <v>466</v>
      </c>
      <c r="I52" s="400" t="s">
        <v>467</v>
      </c>
      <c r="J52" s="400" t="s">
        <v>1266</v>
      </c>
      <c r="K52" s="400">
        <v>3103061084</v>
      </c>
      <c r="L52" s="375" t="s">
        <v>1267</v>
      </c>
      <c r="M52" s="340" t="s">
        <v>777</v>
      </c>
      <c r="N52" s="340" t="s">
        <v>777</v>
      </c>
      <c r="O52" s="340" t="s">
        <v>777</v>
      </c>
      <c r="P52" s="340" t="s">
        <v>777</v>
      </c>
      <c r="Q52" s="340" t="s">
        <v>777</v>
      </c>
      <c r="R52" s="340" t="s">
        <v>777</v>
      </c>
      <c r="S52" s="340" t="s">
        <v>777</v>
      </c>
      <c r="T52" s="340" t="s">
        <v>777</v>
      </c>
      <c r="U52" s="340" t="s">
        <v>777</v>
      </c>
      <c r="V52" s="340" t="s">
        <v>777</v>
      </c>
      <c r="W52" s="340" t="s">
        <v>777</v>
      </c>
      <c r="X52" s="340" t="s">
        <v>777</v>
      </c>
      <c r="Y52" s="340" t="s">
        <v>777</v>
      </c>
      <c r="Z52" s="340" t="s">
        <v>777</v>
      </c>
      <c r="AA52" s="368" t="s">
        <v>1427</v>
      </c>
      <c r="AB52" s="368" t="s">
        <v>1427</v>
      </c>
      <c r="AC52" s="340" t="s">
        <v>777</v>
      </c>
      <c r="AD52" s="340" t="s">
        <v>777</v>
      </c>
      <c r="AE52" s="340" t="s">
        <v>777</v>
      </c>
      <c r="AF52" s="340" t="s">
        <v>777</v>
      </c>
      <c r="AG52" s="340" t="s">
        <v>777</v>
      </c>
      <c r="AH52" s="340" t="s">
        <v>777</v>
      </c>
      <c r="AI52" s="340" t="s">
        <v>777</v>
      </c>
      <c r="AJ52" s="340" t="s">
        <v>777</v>
      </c>
      <c r="AK52" s="340" t="s">
        <v>777</v>
      </c>
      <c r="AL52" s="223" t="s">
        <v>1460</v>
      </c>
      <c r="AM52" s="406">
        <v>2.4299999999999999E-2</v>
      </c>
      <c r="AN52" s="409">
        <v>44013</v>
      </c>
      <c r="AO52" s="409">
        <v>44196</v>
      </c>
      <c r="AP52" s="223" t="s">
        <v>1461</v>
      </c>
      <c r="AQ52" s="445" t="s">
        <v>1462</v>
      </c>
      <c r="AR52" s="400">
        <v>5904</v>
      </c>
      <c r="AS52" s="400">
        <v>10316</v>
      </c>
      <c r="AT52" s="62">
        <f t="shared" si="4"/>
        <v>1.7472899728997291</v>
      </c>
      <c r="AU52" s="62" t="s">
        <v>1654</v>
      </c>
      <c r="AV52" s="223" t="s">
        <v>1186</v>
      </c>
      <c r="AW52" s="223" t="s">
        <v>1448</v>
      </c>
      <c r="AX52" s="223" t="s">
        <v>1463</v>
      </c>
      <c r="AY52" s="223" t="s">
        <v>1450</v>
      </c>
      <c r="AZ52" s="223">
        <v>7828</v>
      </c>
      <c r="BA52" s="223" t="s">
        <v>1451</v>
      </c>
      <c r="BB52" s="223" t="s">
        <v>1464</v>
      </c>
      <c r="BC52" s="424">
        <v>2778853043</v>
      </c>
      <c r="BD52" s="223" t="s">
        <v>1453</v>
      </c>
      <c r="BE52" s="424">
        <v>2147230688</v>
      </c>
      <c r="BF52" s="405" t="s">
        <v>1575</v>
      </c>
      <c r="BG52" s="410" t="s">
        <v>1574</v>
      </c>
    </row>
    <row r="53" spans="1:60" ht="202.5" customHeight="1">
      <c r="A53" s="499">
        <v>39</v>
      </c>
      <c r="B53" s="374" t="s">
        <v>1427</v>
      </c>
      <c r="C53" s="369" t="s">
        <v>457</v>
      </c>
      <c r="D53" s="370" t="s">
        <v>465</v>
      </c>
      <c r="E53" s="391" t="s">
        <v>1546</v>
      </c>
      <c r="F53" s="333"/>
      <c r="G53" s="400" t="s">
        <v>761</v>
      </c>
      <c r="H53" s="400" t="s">
        <v>466</v>
      </c>
      <c r="I53" s="400" t="s">
        <v>467</v>
      </c>
      <c r="J53" s="400" t="s">
        <v>1266</v>
      </c>
      <c r="K53" s="400">
        <v>3103061084</v>
      </c>
      <c r="L53" s="375" t="s">
        <v>1267</v>
      </c>
      <c r="M53" s="340" t="s">
        <v>777</v>
      </c>
      <c r="N53" s="340" t="s">
        <v>777</v>
      </c>
      <c r="O53" s="340" t="s">
        <v>777</v>
      </c>
      <c r="P53" s="340" t="s">
        <v>777</v>
      </c>
      <c r="Q53" s="340" t="s">
        <v>777</v>
      </c>
      <c r="R53" s="340" t="s">
        <v>777</v>
      </c>
      <c r="S53" s="340" t="s">
        <v>777</v>
      </c>
      <c r="T53" s="340" t="s">
        <v>777</v>
      </c>
      <c r="U53" s="340" t="s">
        <v>777</v>
      </c>
      <c r="V53" s="340" t="s">
        <v>777</v>
      </c>
      <c r="W53" s="340" t="s">
        <v>777</v>
      </c>
      <c r="X53" s="340" t="s">
        <v>777</v>
      </c>
      <c r="Y53" s="340" t="s">
        <v>777</v>
      </c>
      <c r="Z53" s="340" t="s">
        <v>777</v>
      </c>
      <c r="AA53" s="368" t="s">
        <v>1427</v>
      </c>
      <c r="AB53" s="368" t="s">
        <v>1427</v>
      </c>
      <c r="AC53" s="340" t="s">
        <v>777</v>
      </c>
      <c r="AD53" s="340" t="s">
        <v>777</v>
      </c>
      <c r="AE53" s="340" t="s">
        <v>777</v>
      </c>
      <c r="AF53" s="340" t="s">
        <v>777</v>
      </c>
      <c r="AG53" s="340" t="s">
        <v>777</v>
      </c>
      <c r="AH53" s="340" t="s">
        <v>777</v>
      </c>
      <c r="AI53" s="340" t="s">
        <v>777</v>
      </c>
      <c r="AJ53" s="340" t="s">
        <v>777</v>
      </c>
      <c r="AK53" s="340" t="s">
        <v>777</v>
      </c>
      <c r="AL53" s="223" t="s">
        <v>1465</v>
      </c>
      <c r="AM53" s="406">
        <v>2.4299999999999999E-2</v>
      </c>
      <c r="AN53" s="409">
        <v>44013</v>
      </c>
      <c r="AO53" s="409">
        <v>44196</v>
      </c>
      <c r="AP53" s="223" t="s">
        <v>1466</v>
      </c>
      <c r="AQ53" s="446" t="s">
        <v>1467</v>
      </c>
      <c r="AR53" s="400">
        <v>1000</v>
      </c>
      <c r="AS53" s="400">
        <v>436</v>
      </c>
      <c r="AT53" s="62">
        <f t="shared" si="4"/>
        <v>0.436</v>
      </c>
      <c r="AU53" s="62" t="s">
        <v>1656</v>
      </c>
      <c r="AV53" s="223" t="s">
        <v>1468</v>
      </c>
      <c r="AW53" s="223" t="s">
        <v>1469</v>
      </c>
      <c r="AX53" s="223" t="s">
        <v>1470</v>
      </c>
      <c r="AY53" s="223" t="s">
        <v>1471</v>
      </c>
      <c r="AZ53" s="223">
        <v>7832</v>
      </c>
      <c r="BA53" s="223" t="s">
        <v>1472</v>
      </c>
      <c r="BB53" s="223" t="s">
        <v>1471</v>
      </c>
      <c r="BC53" s="424">
        <v>2070226345</v>
      </c>
      <c r="BD53" s="223" t="s">
        <v>1453</v>
      </c>
      <c r="BE53" s="424">
        <v>1719946284</v>
      </c>
      <c r="BF53" s="223" t="s">
        <v>1576</v>
      </c>
      <c r="BG53" s="410" t="s">
        <v>1574</v>
      </c>
    </row>
    <row r="54" spans="1:60" ht="168.75" customHeight="1">
      <c r="A54" s="499">
        <v>40</v>
      </c>
      <c r="B54" s="374" t="s">
        <v>1427</v>
      </c>
      <c r="C54" s="369" t="s">
        <v>599</v>
      </c>
      <c r="D54" s="370" t="s">
        <v>607</v>
      </c>
      <c r="E54" s="391" t="s">
        <v>1546</v>
      </c>
      <c r="F54" s="400" t="s">
        <v>1496</v>
      </c>
      <c r="G54" s="400" t="s">
        <v>759</v>
      </c>
      <c r="H54" s="400" t="s">
        <v>474</v>
      </c>
      <c r="I54" s="400" t="s">
        <v>467</v>
      </c>
      <c r="J54" s="400" t="s">
        <v>1497</v>
      </c>
      <c r="K54" s="400" t="s">
        <v>1386</v>
      </c>
      <c r="L54" s="400" t="s">
        <v>1498</v>
      </c>
      <c r="M54" s="362">
        <v>44013</v>
      </c>
      <c r="N54" s="362">
        <v>45443</v>
      </c>
      <c r="O54" s="341" t="s">
        <v>1499</v>
      </c>
      <c r="P54" s="361" t="s">
        <v>1500</v>
      </c>
      <c r="Q54" s="340" t="s">
        <v>777</v>
      </c>
      <c r="R54" s="340" t="s">
        <v>777</v>
      </c>
      <c r="S54" s="340" t="s">
        <v>777</v>
      </c>
      <c r="T54" s="340" t="s">
        <v>777</v>
      </c>
      <c r="U54" s="340" t="s">
        <v>777</v>
      </c>
      <c r="V54" s="340" t="s">
        <v>777</v>
      </c>
      <c r="W54" s="340" t="s">
        <v>777</v>
      </c>
      <c r="X54" s="340" t="s">
        <v>777</v>
      </c>
      <c r="Y54" s="340" t="s">
        <v>777</v>
      </c>
      <c r="Z54" s="340" t="s">
        <v>777</v>
      </c>
      <c r="AA54" s="368" t="s">
        <v>1427</v>
      </c>
      <c r="AB54" s="368" t="s">
        <v>1427</v>
      </c>
      <c r="AC54" s="340" t="s">
        <v>777</v>
      </c>
      <c r="AD54" s="340" t="s">
        <v>777</v>
      </c>
      <c r="AE54" s="340" t="s">
        <v>777</v>
      </c>
      <c r="AF54" s="341">
        <v>7772</v>
      </c>
      <c r="AG54" s="341" t="s">
        <v>1501</v>
      </c>
      <c r="AH54" s="341" t="s">
        <v>1502</v>
      </c>
      <c r="AI54" s="361" t="s">
        <v>1503</v>
      </c>
      <c r="AJ54" s="341"/>
      <c r="AK54" s="340" t="s">
        <v>777</v>
      </c>
      <c r="AL54" s="223" t="s">
        <v>1524</v>
      </c>
      <c r="AM54" s="406">
        <v>2.4299999999999999E-2</v>
      </c>
      <c r="AN54" s="420">
        <v>44013</v>
      </c>
      <c r="AO54" s="409">
        <v>44196</v>
      </c>
      <c r="AP54" s="223" t="s">
        <v>1504</v>
      </c>
      <c r="AQ54" s="223" t="s">
        <v>1500</v>
      </c>
      <c r="AR54" s="491">
        <v>1987</v>
      </c>
      <c r="AS54" s="493">
        <v>1378</v>
      </c>
      <c r="AT54" s="492">
        <f t="shared" si="4"/>
        <v>0.69350780070457974</v>
      </c>
      <c r="AU54" s="49" t="s">
        <v>1656</v>
      </c>
      <c r="AV54" s="223" t="s">
        <v>1388</v>
      </c>
      <c r="AW54" s="414"/>
      <c r="AX54" s="223" t="s">
        <v>1506</v>
      </c>
      <c r="AY54" s="414"/>
      <c r="AZ54" s="414">
        <v>7772</v>
      </c>
      <c r="BA54" s="223" t="s">
        <v>1501</v>
      </c>
      <c r="BB54" s="223" t="s">
        <v>1507</v>
      </c>
      <c r="BC54" s="447">
        <v>784</v>
      </c>
      <c r="BD54" s="117" t="s">
        <v>888</v>
      </c>
      <c r="BE54" s="649">
        <f>(738/1987)*1378</f>
        <v>511.80875691997983</v>
      </c>
      <c r="BF54" s="109" t="s">
        <v>1646</v>
      </c>
      <c r="BG54" s="340"/>
    </row>
    <row r="55" spans="1:60" ht="292.5" customHeight="1">
      <c r="A55" s="499">
        <v>41</v>
      </c>
      <c r="B55" s="374" t="s">
        <v>1427</v>
      </c>
      <c r="C55" s="369" t="s">
        <v>599</v>
      </c>
      <c r="D55" s="370" t="s">
        <v>607</v>
      </c>
      <c r="E55" s="391" t="s">
        <v>1546</v>
      </c>
      <c r="F55" s="400" t="s">
        <v>1508</v>
      </c>
      <c r="G55" s="400" t="s">
        <v>759</v>
      </c>
      <c r="H55" s="392" t="s">
        <v>474</v>
      </c>
      <c r="I55" s="360" t="s">
        <v>467</v>
      </c>
      <c r="J55" s="400" t="s">
        <v>1497</v>
      </c>
      <c r="K55" s="400" t="s">
        <v>1386</v>
      </c>
      <c r="L55" s="400" t="s">
        <v>1498</v>
      </c>
      <c r="M55" s="489">
        <v>44013</v>
      </c>
      <c r="N55" s="489">
        <v>45443</v>
      </c>
      <c r="O55" s="363" t="s">
        <v>1509</v>
      </c>
      <c r="P55" s="363" t="s">
        <v>1510</v>
      </c>
      <c r="Q55" s="340" t="s">
        <v>777</v>
      </c>
      <c r="R55" s="340" t="s">
        <v>777</v>
      </c>
      <c r="S55" s="340" t="s">
        <v>777</v>
      </c>
      <c r="T55" s="340" t="s">
        <v>777</v>
      </c>
      <c r="U55" s="340" t="s">
        <v>777</v>
      </c>
      <c r="V55" s="340" t="s">
        <v>777</v>
      </c>
      <c r="W55" s="340" t="s">
        <v>777</v>
      </c>
      <c r="X55" s="340" t="s">
        <v>777</v>
      </c>
      <c r="Y55" s="340" t="s">
        <v>777</v>
      </c>
      <c r="Z55" s="340" t="s">
        <v>777</v>
      </c>
      <c r="AA55" s="368" t="s">
        <v>1427</v>
      </c>
      <c r="AB55" s="368" t="s">
        <v>1427</v>
      </c>
      <c r="AC55" s="340" t="s">
        <v>777</v>
      </c>
      <c r="AD55" s="340" t="s">
        <v>777</v>
      </c>
      <c r="AE55" s="340" t="s">
        <v>777</v>
      </c>
      <c r="AF55" s="363">
        <v>7722</v>
      </c>
      <c r="AG55" s="363" t="s">
        <v>1511</v>
      </c>
      <c r="AH55" s="363"/>
      <c r="AI55" s="363">
        <v>11015</v>
      </c>
      <c r="AJ55" s="363"/>
      <c r="AK55" s="340" t="s">
        <v>777</v>
      </c>
      <c r="AL55" s="223" t="s">
        <v>1512</v>
      </c>
      <c r="AM55" s="406">
        <v>2.4299999999999999E-2</v>
      </c>
      <c r="AN55" s="420">
        <v>44013</v>
      </c>
      <c r="AO55" s="409">
        <v>44196</v>
      </c>
      <c r="AP55" s="223" t="s">
        <v>1512</v>
      </c>
      <c r="AQ55" s="223" t="s">
        <v>1510</v>
      </c>
      <c r="AR55" s="493">
        <v>293</v>
      </c>
      <c r="AS55" s="654">
        <v>190</v>
      </c>
      <c r="AT55" s="492">
        <f t="shared" si="4"/>
        <v>0.64846416382252559</v>
      </c>
      <c r="AU55" s="400" t="s">
        <v>1655</v>
      </c>
      <c r="AV55" s="223" t="s">
        <v>1388</v>
      </c>
      <c r="AW55" s="414"/>
      <c r="AX55" s="223" t="s">
        <v>1513</v>
      </c>
      <c r="AY55" s="414"/>
      <c r="AZ55" s="414">
        <v>7722</v>
      </c>
      <c r="BA55" s="223" t="s">
        <v>1511</v>
      </c>
      <c r="BB55" s="223" t="s">
        <v>1515</v>
      </c>
      <c r="BC55" s="448" t="s">
        <v>1647</v>
      </c>
      <c r="BD55" s="117" t="s">
        <v>888</v>
      </c>
      <c r="BE55" s="655" t="s">
        <v>1648</v>
      </c>
      <c r="BF55" s="109" t="s">
        <v>1649</v>
      </c>
      <c r="BG55" s="341"/>
    </row>
    <row r="56" spans="1:60" s="454" customFormat="1" ht="200.1" customHeight="1" thickBot="1">
      <c r="A56" s="458">
        <v>42</v>
      </c>
      <c r="B56" s="459" t="s">
        <v>1013</v>
      </c>
      <c r="C56" s="460" t="s">
        <v>599</v>
      </c>
      <c r="D56" s="461" t="s">
        <v>607</v>
      </c>
      <c r="E56" s="462" t="s">
        <v>454</v>
      </c>
      <c r="F56" s="462" t="s">
        <v>845</v>
      </c>
      <c r="G56" s="461" t="s">
        <v>759</v>
      </c>
      <c r="H56" s="461" t="s">
        <v>472</v>
      </c>
      <c r="I56" s="461" t="s">
        <v>467</v>
      </c>
      <c r="J56" s="461" t="s">
        <v>1613</v>
      </c>
      <c r="K56" s="461">
        <v>3188603630</v>
      </c>
      <c r="L56" s="656" t="s">
        <v>1614</v>
      </c>
      <c r="M56" s="463">
        <v>42522</v>
      </c>
      <c r="N56" s="463">
        <v>43981</v>
      </c>
      <c r="O56" s="461" t="s">
        <v>662</v>
      </c>
      <c r="P56" s="461" t="s">
        <v>663</v>
      </c>
      <c r="Q56" s="464">
        <v>1</v>
      </c>
      <c r="R56" s="464">
        <v>1</v>
      </c>
      <c r="S56" s="464">
        <v>1</v>
      </c>
      <c r="T56" s="464">
        <v>1</v>
      </c>
      <c r="U56" s="461" t="s">
        <v>1060</v>
      </c>
      <c r="V56" s="461" t="s">
        <v>1060</v>
      </c>
      <c r="W56" s="461">
        <v>5.0640000000000001</v>
      </c>
      <c r="X56" s="464">
        <v>1</v>
      </c>
      <c r="Y56" s="461">
        <v>544</v>
      </c>
      <c r="Z56" s="464">
        <v>1</v>
      </c>
      <c r="AA56" s="657">
        <v>1034</v>
      </c>
      <c r="AB56" s="464">
        <v>1</v>
      </c>
      <c r="AC56" s="465" t="s">
        <v>535</v>
      </c>
      <c r="AD56" s="465" t="s">
        <v>536</v>
      </c>
      <c r="AE56" s="465"/>
      <c r="AF56" s="461">
        <v>1023</v>
      </c>
      <c r="AG56" s="461" t="s">
        <v>543</v>
      </c>
      <c r="AH56" s="465" t="s">
        <v>661</v>
      </c>
      <c r="AI56" s="461">
        <v>67</v>
      </c>
      <c r="AJ56" s="461"/>
      <c r="AK56" s="461"/>
      <c r="AL56" s="461" t="s">
        <v>1618</v>
      </c>
      <c r="AM56" s="466" t="s">
        <v>777</v>
      </c>
      <c r="AN56" s="463">
        <v>43983</v>
      </c>
      <c r="AO56" s="463">
        <v>44196</v>
      </c>
      <c r="AP56" s="464" t="s">
        <v>1615</v>
      </c>
      <c r="AQ56" s="464" t="s">
        <v>1616</v>
      </c>
      <c r="AR56" s="464">
        <v>1</v>
      </c>
      <c r="AS56" s="329">
        <v>1</v>
      </c>
      <c r="AT56" s="464">
        <v>1</v>
      </c>
      <c r="AU56" s="464" t="s">
        <v>1654</v>
      </c>
      <c r="AV56" s="461" t="s">
        <v>1186</v>
      </c>
      <c r="AW56" s="461" t="s">
        <v>1187</v>
      </c>
      <c r="AX56" s="461" t="s">
        <v>1188</v>
      </c>
      <c r="AY56" s="461" t="s">
        <v>1203</v>
      </c>
      <c r="AZ56" s="459">
        <v>7863</v>
      </c>
      <c r="BA56" s="461" t="s">
        <v>1204</v>
      </c>
      <c r="BB56" s="461" t="s">
        <v>1203</v>
      </c>
      <c r="BC56" s="467">
        <v>803000000</v>
      </c>
      <c r="BD56" s="459" t="s">
        <v>777</v>
      </c>
      <c r="BE56" s="467">
        <f>+BC56</f>
        <v>803000000</v>
      </c>
      <c r="BF56" s="468" t="s">
        <v>1659</v>
      </c>
      <c r="BG56" s="461" t="s">
        <v>1617</v>
      </c>
    </row>
    <row r="57" spans="1:60" s="454" customFormat="1" ht="36" customHeight="1" thickBot="1">
      <c r="A57" s="475"/>
      <c r="B57" s="476"/>
      <c r="C57" s="477"/>
      <c r="D57" s="478"/>
      <c r="E57" s="479"/>
      <c r="F57" s="479"/>
      <c r="G57" s="478"/>
      <c r="H57" s="478"/>
      <c r="I57" s="478"/>
      <c r="J57" s="478"/>
      <c r="K57" s="478"/>
      <c r="L57" s="480"/>
      <c r="M57" s="481"/>
      <c r="N57" s="481"/>
      <c r="O57" s="478"/>
      <c r="P57" s="478"/>
      <c r="Q57" s="482"/>
      <c r="R57" s="482"/>
      <c r="S57" s="482"/>
      <c r="T57" s="482"/>
      <c r="U57" s="478"/>
      <c r="V57" s="478"/>
      <c r="W57" s="478"/>
      <c r="X57" s="482"/>
      <c r="Y57" s="478"/>
      <c r="Z57" s="482"/>
      <c r="AA57" s="483"/>
      <c r="AB57" s="482"/>
      <c r="AC57" s="484"/>
      <c r="AD57" s="484"/>
      <c r="AE57" s="484"/>
      <c r="AF57" s="478"/>
      <c r="AG57" s="478"/>
      <c r="AH57" s="484"/>
      <c r="AI57" s="478"/>
      <c r="AJ57" s="478"/>
      <c r="AK57" s="478"/>
      <c r="AL57" s="478"/>
      <c r="AM57" s="485"/>
      <c r="AN57" s="481"/>
      <c r="AO57" s="481"/>
      <c r="AP57" s="482"/>
      <c r="AQ57" s="482"/>
      <c r="AR57" s="482"/>
      <c r="AS57" s="483"/>
      <c r="AT57" s="482"/>
      <c r="AU57" s="482"/>
      <c r="AV57" s="478"/>
      <c r="AW57" s="478"/>
      <c r="AX57" s="478"/>
      <c r="AY57" s="478"/>
      <c r="AZ57" s="476"/>
      <c r="BA57" s="478"/>
      <c r="BB57" s="478"/>
      <c r="BC57" s="486"/>
      <c r="BD57" s="476"/>
      <c r="BE57" s="486"/>
      <c r="BF57" s="487"/>
      <c r="BG57" s="488"/>
    </row>
    <row r="58" spans="1:60" s="167" customFormat="1" ht="98.25" customHeight="1">
      <c r="A58" s="469" t="s">
        <v>1517</v>
      </c>
      <c r="B58" s="470" t="s">
        <v>1518</v>
      </c>
      <c r="C58" s="471" t="s">
        <v>1061</v>
      </c>
      <c r="D58" s="471" t="s">
        <v>769</v>
      </c>
      <c r="E58" s="471" t="s">
        <v>770</v>
      </c>
      <c r="F58" s="471" t="s">
        <v>77</v>
      </c>
      <c r="G58" s="471" t="s">
        <v>80</v>
      </c>
      <c r="H58" s="471" t="s">
        <v>448</v>
      </c>
      <c r="I58" s="471" t="s">
        <v>81</v>
      </c>
      <c r="J58" s="472" t="s">
        <v>82</v>
      </c>
      <c r="K58" s="472" t="s">
        <v>83</v>
      </c>
      <c r="L58" s="472" t="s">
        <v>450</v>
      </c>
      <c r="M58" s="471" t="s">
        <v>79</v>
      </c>
      <c r="N58" s="471" t="s">
        <v>78</v>
      </c>
      <c r="O58" s="471" t="s">
        <v>125</v>
      </c>
      <c r="P58" s="471" t="s">
        <v>126</v>
      </c>
      <c r="Q58" s="471" t="s">
        <v>127</v>
      </c>
      <c r="R58" s="471" t="s">
        <v>128</v>
      </c>
      <c r="S58" s="471" t="s">
        <v>129</v>
      </c>
      <c r="T58" s="471" t="s">
        <v>130</v>
      </c>
      <c r="U58" s="471" t="s">
        <v>131</v>
      </c>
      <c r="V58" s="471" t="s">
        <v>137</v>
      </c>
      <c r="W58" s="471" t="s">
        <v>132</v>
      </c>
      <c r="X58" s="471" t="s">
        <v>138</v>
      </c>
      <c r="Y58" s="471" t="s">
        <v>133</v>
      </c>
      <c r="Z58" s="471" t="s">
        <v>139</v>
      </c>
      <c r="AA58" s="471" t="s">
        <v>1549</v>
      </c>
      <c r="AB58" s="471" t="s">
        <v>1550</v>
      </c>
      <c r="AC58" s="471" t="s">
        <v>120</v>
      </c>
      <c r="AD58" s="471" t="s">
        <v>121</v>
      </c>
      <c r="AE58" s="471" t="s">
        <v>122</v>
      </c>
      <c r="AF58" s="471" t="s">
        <v>115</v>
      </c>
      <c r="AG58" s="471" t="s">
        <v>1070</v>
      </c>
      <c r="AH58" s="471" t="s">
        <v>116</v>
      </c>
      <c r="AI58" s="471" t="s">
        <v>84</v>
      </c>
      <c r="AJ58" s="471" t="s">
        <v>119</v>
      </c>
      <c r="AK58" s="471" t="s">
        <v>117</v>
      </c>
      <c r="AL58" s="472" t="s">
        <v>77</v>
      </c>
      <c r="AM58" s="472" t="s">
        <v>87</v>
      </c>
      <c r="AN58" s="472" t="s">
        <v>79</v>
      </c>
      <c r="AO58" s="472" t="s">
        <v>78</v>
      </c>
      <c r="AP58" s="472" t="s">
        <v>1098</v>
      </c>
      <c r="AQ58" s="472" t="s">
        <v>1286</v>
      </c>
      <c r="AR58" s="472" t="s">
        <v>1094</v>
      </c>
      <c r="AS58" s="472" t="s">
        <v>1093</v>
      </c>
      <c r="AT58" s="473" t="s">
        <v>1092</v>
      </c>
      <c r="AU58" s="473" t="s">
        <v>1653</v>
      </c>
      <c r="AV58" s="473" t="s">
        <v>1074</v>
      </c>
      <c r="AW58" s="473" t="s">
        <v>1087</v>
      </c>
      <c r="AX58" s="473" t="s">
        <v>1075</v>
      </c>
      <c r="AY58" s="473" t="s">
        <v>1088</v>
      </c>
      <c r="AZ58" s="473" t="s">
        <v>115</v>
      </c>
      <c r="BA58" s="473" t="s">
        <v>1076</v>
      </c>
      <c r="BB58" s="473" t="s">
        <v>116</v>
      </c>
      <c r="BC58" s="473" t="s">
        <v>84</v>
      </c>
      <c r="BD58" s="473" t="s">
        <v>119</v>
      </c>
      <c r="BE58" s="473" t="s">
        <v>1077</v>
      </c>
      <c r="BF58" s="473" t="s">
        <v>1521</v>
      </c>
      <c r="BG58" s="474" t="s">
        <v>1557</v>
      </c>
    </row>
    <row r="59" spans="1:60" s="167" customFormat="1" ht="200.1" customHeight="1">
      <c r="A59" s="499">
        <v>42</v>
      </c>
      <c r="B59" s="49" t="s">
        <v>959</v>
      </c>
      <c r="C59" s="369" t="s">
        <v>457</v>
      </c>
      <c r="D59" s="400" t="s">
        <v>465</v>
      </c>
      <c r="E59" s="333" t="s">
        <v>454</v>
      </c>
      <c r="F59" s="333" t="s">
        <v>961</v>
      </c>
      <c r="G59" s="400" t="s">
        <v>761</v>
      </c>
      <c r="H59" s="400" t="s">
        <v>466</v>
      </c>
      <c r="I59" s="400" t="s">
        <v>467</v>
      </c>
      <c r="J59" s="400" t="s">
        <v>777</v>
      </c>
      <c r="K59" s="400" t="s">
        <v>777</v>
      </c>
      <c r="L59" s="200" t="s">
        <v>777</v>
      </c>
      <c r="M59" s="327">
        <v>42826</v>
      </c>
      <c r="N59" s="327">
        <v>43830</v>
      </c>
      <c r="O59" s="400" t="s">
        <v>718</v>
      </c>
      <c r="P59" s="400" t="s">
        <v>685</v>
      </c>
      <c r="Q59" s="328">
        <v>1</v>
      </c>
      <c r="R59" s="328">
        <v>1</v>
      </c>
      <c r="S59" s="328">
        <v>1</v>
      </c>
      <c r="T59" s="328">
        <v>1</v>
      </c>
      <c r="U59" s="329" t="s">
        <v>1067</v>
      </c>
      <c r="V59" s="330"/>
      <c r="W59" s="329">
        <v>0.93</v>
      </c>
      <c r="X59" s="329">
        <f>+W59/R59</f>
        <v>0.93</v>
      </c>
      <c r="Y59" s="329">
        <v>0.98580000000000001</v>
      </c>
      <c r="Z59" s="329">
        <f>+Y59/S59</f>
        <v>0.98580000000000001</v>
      </c>
      <c r="AA59" s="658">
        <v>0.39489999999999997</v>
      </c>
      <c r="AB59" s="329">
        <f>+AA59/T59</f>
        <v>0.39489999999999997</v>
      </c>
      <c r="AC59" s="325" t="s">
        <v>502</v>
      </c>
      <c r="AD59" s="325" t="s">
        <v>503</v>
      </c>
      <c r="AE59" s="325"/>
      <c r="AF59" s="400">
        <v>1184</v>
      </c>
      <c r="AG59" s="400" t="s">
        <v>504</v>
      </c>
      <c r="AH59" s="325" t="s">
        <v>505</v>
      </c>
      <c r="AI59" s="332" t="s">
        <v>889</v>
      </c>
      <c r="AJ59" s="332" t="s">
        <v>889</v>
      </c>
      <c r="AK59" s="332" t="s">
        <v>889</v>
      </c>
      <c r="AL59" s="332" t="s">
        <v>1657</v>
      </c>
      <c r="AM59" s="332" t="s">
        <v>777</v>
      </c>
      <c r="AN59" s="332" t="s">
        <v>777</v>
      </c>
      <c r="AO59" s="332" t="s">
        <v>777</v>
      </c>
      <c r="AP59" s="332" t="s">
        <v>777</v>
      </c>
      <c r="AQ59" s="332" t="s">
        <v>777</v>
      </c>
      <c r="AR59" s="332" t="s">
        <v>777</v>
      </c>
      <c r="AS59" s="332" t="s">
        <v>777</v>
      </c>
      <c r="AT59" s="332" t="s">
        <v>777</v>
      </c>
      <c r="AU59" s="332" t="s">
        <v>1658</v>
      </c>
      <c r="AV59" s="332" t="s">
        <v>777</v>
      </c>
      <c r="AW59" s="332" t="s">
        <v>777</v>
      </c>
      <c r="AX59" s="332" t="s">
        <v>777</v>
      </c>
      <c r="AY59" s="332" t="s">
        <v>777</v>
      </c>
      <c r="AZ59" s="332" t="s">
        <v>777</v>
      </c>
      <c r="BA59" s="332" t="s">
        <v>777</v>
      </c>
      <c r="BB59" s="332" t="s">
        <v>777</v>
      </c>
      <c r="BC59" s="332" t="s">
        <v>777</v>
      </c>
      <c r="BD59" s="332" t="s">
        <v>777</v>
      </c>
      <c r="BE59" s="332" t="s">
        <v>777</v>
      </c>
      <c r="BF59" s="332" t="s">
        <v>777</v>
      </c>
      <c r="BG59" s="253" t="s">
        <v>1157</v>
      </c>
      <c r="BH59" s="167" t="s">
        <v>1270</v>
      </c>
    </row>
    <row r="60" spans="1:60" s="168" customFormat="1" ht="200.1" customHeight="1">
      <c r="A60" s="499">
        <v>43</v>
      </c>
      <c r="B60" s="49" t="s">
        <v>960</v>
      </c>
      <c r="C60" s="369" t="s">
        <v>457</v>
      </c>
      <c r="D60" s="400" t="s">
        <v>465</v>
      </c>
      <c r="E60" s="333" t="s">
        <v>454</v>
      </c>
      <c r="F60" s="333" t="s">
        <v>962</v>
      </c>
      <c r="G60" s="400" t="s">
        <v>761</v>
      </c>
      <c r="H60" s="400" t="s">
        <v>466</v>
      </c>
      <c r="I60" s="400" t="s">
        <v>467</v>
      </c>
      <c r="J60" s="400" t="s">
        <v>777</v>
      </c>
      <c r="K60" s="400" t="s">
        <v>777</v>
      </c>
      <c r="L60" s="200" t="s">
        <v>777</v>
      </c>
      <c r="M60" s="327">
        <v>42826</v>
      </c>
      <c r="N60" s="327">
        <v>43830</v>
      </c>
      <c r="O60" s="400" t="s">
        <v>719</v>
      </c>
      <c r="P60" s="400" t="s">
        <v>685</v>
      </c>
      <c r="Q60" s="328">
        <v>1</v>
      </c>
      <c r="R60" s="328">
        <v>1</v>
      </c>
      <c r="S60" s="328">
        <v>1</v>
      </c>
      <c r="T60" s="328">
        <v>1</v>
      </c>
      <c r="U60" s="329">
        <v>1</v>
      </c>
      <c r="V60" s="330">
        <f t="shared" ref="V60:V68" si="5">U60/Q60</f>
        <v>1</v>
      </c>
      <c r="W60" s="329">
        <v>1</v>
      </c>
      <c r="X60" s="329">
        <f>+W60/R60</f>
        <v>1</v>
      </c>
      <c r="Y60" s="329">
        <v>1</v>
      </c>
      <c r="Z60" s="329">
        <f>+Y60/S60</f>
        <v>1</v>
      </c>
      <c r="AA60" s="658">
        <v>0.39069999999999999</v>
      </c>
      <c r="AB60" s="329">
        <f>+AA60/T60</f>
        <v>0.39069999999999999</v>
      </c>
      <c r="AC60" s="325" t="s">
        <v>502</v>
      </c>
      <c r="AD60" s="325" t="s">
        <v>503</v>
      </c>
      <c r="AE60" s="325"/>
      <c r="AF60" s="400">
        <v>1184</v>
      </c>
      <c r="AG60" s="400" t="s">
        <v>504</v>
      </c>
      <c r="AH60" s="325" t="s">
        <v>505</v>
      </c>
      <c r="AI60" s="332" t="s">
        <v>889</v>
      </c>
      <c r="AJ60" s="332" t="s">
        <v>889</v>
      </c>
      <c r="AK60" s="332" t="s">
        <v>889</v>
      </c>
      <c r="AL60" s="332" t="s">
        <v>1657</v>
      </c>
      <c r="AM60" s="332" t="s">
        <v>777</v>
      </c>
      <c r="AN60" s="332" t="s">
        <v>777</v>
      </c>
      <c r="AO60" s="332" t="s">
        <v>777</v>
      </c>
      <c r="AP60" s="332" t="s">
        <v>777</v>
      </c>
      <c r="AQ60" s="332" t="s">
        <v>777</v>
      </c>
      <c r="AR60" s="332" t="s">
        <v>777</v>
      </c>
      <c r="AS60" s="332" t="s">
        <v>777</v>
      </c>
      <c r="AT60" s="332" t="s">
        <v>777</v>
      </c>
      <c r="AU60" s="332" t="s">
        <v>1658</v>
      </c>
      <c r="AV60" s="332" t="s">
        <v>777</v>
      </c>
      <c r="AW60" s="332" t="s">
        <v>777</v>
      </c>
      <c r="AX60" s="332" t="s">
        <v>777</v>
      </c>
      <c r="AY60" s="332" t="s">
        <v>777</v>
      </c>
      <c r="AZ60" s="332" t="s">
        <v>777</v>
      </c>
      <c r="BA60" s="332" t="s">
        <v>777</v>
      </c>
      <c r="BB60" s="332" t="s">
        <v>777</v>
      </c>
      <c r="BC60" s="332" t="s">
        <v>777</v>
      </c>
      <c r="BD60" s="332" t="s">
        <v>777</v>
      </c>
      <c r="BE60" s="332" t="s">
        <v>777</v>
      </c>
      <c r="BF60" s="332" t="s">
        <v>777</v>
      </c>
      <c r="BG60" s="253" t="s">
        <v>1160</v>
      </c>
    </row>
    <row r="61" spans="1:60" s="167" customFormat="1" ht="200.1" customHeight="1">
      <c r="A61" s="499">
        <v>44</v>
      </c>
      <c r="B61" s="49" t="s">
        <v>963</v>
      </c>
      <c r="C61" s="369" t="s">
        <v>457</v>
      </c>
      <c r="D61" s="400" t="s">
        <v>465</v>
      </c>
      <c r="E61" s="333" t="s">
        <v>454</v>
      </c>
      <c r="F61" s="333" t="s">
        <v>914</v>
      </c>
      <c r="G61" s="400" t="s">
        <v>761</v>
      </c>
      <c r="H61" s="400" t="s">
        <v>466</v>
      </c>
      <c r="I61" s="400" t="s">
        <v>467</v>
      </c>
      <c r="J61" s="400" t="s">
        <v>777</v>
      </c>
      <c r="K61" s="400" t="s">
        <v>777</v>
      </c>
      <c r="L61" s="200" t="s">
        <v>777</v>
      </c>
      <c r="M61" s="327">
        <v>42826</v>
      </c>
      <c r="N61" s="327">
        <v>43830</v>
      </c>
      <c r="O61" s="400" t="s">
        <v>720</v>
      </c>
      <c r="P61" s="400" t="s">
        <v>685</v>
      </c>
      <c r="Q61" s="328">
        <v>1</v>
      </c>
      <c r="R61" s="328">
        <v>1</v>
      </c>
      <c r="S61" s="328">
        <v>1</v>
      </c>
      <c r="T61" s="328">
        <v>1</v>
      </c>
      <c r="U61" s="329">
        <v>0</v>
      </c>
      <c r="V61" s="330">
        <f t="shared" si="5"/>
        <v>0</v>
      </c>
      <c r="W61" s="329">
        <v>1</v>
      </c>
      <c r="X61" s="329">
        <f>+W61/R61</f>
        <v>1</v>
      </c>
      <c r="Y61" s="329">
        <v>1</v>
      </c>
      <c r="Z61" s="329">
        <f>+Y60/S60</f>
        <v>1</v>
      </c>
      <c r="AA61" s="329">
        <v>1</v>
      </c>
      <c r="AB61" s="329">
        <f>+AA61/T61</f>
        <v>1</v>
      </c>
      <c r="AC61" s="325" t="s">
        <v>502</v>
      </c>
      <c r="AD61" s="325" t="s">
        <v>503</v>
      </c>
      <c r="AE61" s="325"/>
      <c r="AF61" s="400">
        <v>1184</v>
      </c>
      <c r="AG61" s="400" t="s">
        <v>504</v>
      </c>
      <c r="AH61" s="325" t="s">
        <v>505</v>
      </c>
      <c r="AI61" s="332" t="s">
        <v>889</v>
      </c>
      <c r="AJ61" s="332" t="s">
        <v>889</v>
      </c>
      <c r="AK61" s="332" t="s">
        <v>889</v>
      </c>
      <c r="AL61" s="332" t="s">
        <v>1657</v>
      </c>
      <c r="AM61" s="332" t="s">
        <v>777</v>
      </c>
      <c r="AN61" s="332" t="s">
        <v>777</v>
      </c>
      <c r="AO61" s="332" t="s">
        <v>777</v>
      </c>
      <c r="AP61" s="332" t="s">
        <v>777</v>
      </c>
      <c r="AQ61" s="332" t="s">
        <v>777</v>
      </c>
      <c r="AR61" s="332" t="s">
        <v>777</v>
      </c>
      <c r="AS61" s="332" t="s">
        <v>777</v>
      </c>
      <c r="AT61" s="332" t="s">
        <v>777</v>
      </c>
      <c r="AU61" s="332" t="s">
        <v>1658</v>
      </c>
      <c r="AV61" s="332" t="s">
        <v>777</v>
      </c>
      <c r="AW61" s="332" t="s">
        <v>777</v>
      </c>
      <c r="AX61" s="332" t="s">
        <v>777</v>
      </c>
      <c r="AY61" s="332" t="s">
        <v>777</v>
      </c>
      <c r="AZ61" s="332" t="s">
        <v>777</v>
      </c>
      <c r="BA61" s="332" t="s">
        <v>777</v>
      </c>
      <c r="BB61" s="332" t="s">
        <v>777</v>
      </c>
      <c r="BC61" s="332" t="s">
        <v>777</v>
      </c>
      <c r="BD61" s="332" t="s">
        <v>777</v>
      </c>
      <c r="BE61" s="332" t="s">
        <v>777</v>
      </c>
      <c r="BF61" s="332" t="s">
        <v>777</v>
      </c>
      <c r="BG61" s="253" t="s">
        <v>1160</v>
      </c>
    </row>
    <row r="62" spans="1:60" s="167" customFormat="1" ht="200.1" customHeight="1">
      <c r="A62" s="499">
        <v>45</v>
      </c>
      <c r="B62" s="49" t="s">
        <v>964</v>
      </c>
      <c r="C62" s="369" t="s">
        <v>457</v>
      </c>
      <c r="D62" s="400" t="s">
        <v>465</v>
      </c>
      <c r="E62" s="333" t="s">
        <v>454</v>
      </c>
      <c r="F62" s="333" t="s">
        <v>915</v>
      </c>
      <c r="G62" s="400" t="s">
        <v>761</v>
      </c>
      <c r="H62" s="400" t="s">
        <v>466</v>
      </c>
      <c r="I62" s="400" t="s">
        <v>467</v>
      </c>
      <c r="J62" s="400" t="s">
        <v>777</v>
      </c>
      <c r="K62" s="400" t="s">
        <v>777</v>
      </c>
      <c r="L62" s="200" t="s">
        <v>777</v>
      </c>
      <c r="M62" s="327">
        <v>42826</v>
      </c>
      <c r="N62" s="327">
        <v>42767</v>
      </c>
      <c r="O62" s="400" t="s">
        <v>721</v>
      </c>
      <c r="P62" s="400" t="s">
        <v>722</v>
      </c>
      <c r="Q62" s="61">
        <v>1187041</v>
      </c>
      <c r="R62" s="61" t="s">
        <v>777</v>
      </c>
      <c r="S62" s="61" t="s">
        <v>777</v>
      </c>
      <c r="T62" s="61" t="s">
        <v>777</v>
      </c>
      <c r="U62" s="70" t="s">
        <v>791</v>
      </c>
      <c r="V62" s="330">
        <f t="shared" si="5"/>
        <v>1.0457633729584741</v>
      </c>
      <c r="W62" s="333" t="s">
        <v>949</v>
      </c>
      <c r="X62" s="333" t="s">
        <v>949</v>
      </c>
      <c r="Y62" s="400" t="s">
        <v>949</v>
      </c>
      <c r="Z62" s="400" t="s">
        <v>949</v>
      </c>
      <c r="AA62" s="331" t="s">
        <v>777</v>
      </c>
      <c r="AB62" s="331" t="s">
        <v>777</v>
      </c>
      <c r="AC62" s="325" t="s">
        <v>502</v>
      </c>
      <c r="AD62" s="325" t="s">
        <v>503</v>
      </c>
      <c r="AE62" s="325"/>
      <c r="AF62" s="400">
        <v>1185</v>
      </c>
      <c r="AG62" s="400" t="s">
        <v>506</v>
      </c>
      <c r="AH62" s="325" t="s">
        <v>507</v>
      </c>
      <c r="AI62" s="332" t="s">
        <v>889</v>
      </c>
      <c r="AJ62" s="332" t="s">
        <v>889</v>
      </c>
      <c r="AK62" s="332" t="s">
        <v>889</v>
      </c>
      <c r="AL62" s="332" t="s">
        <v>1657</v>
      </c>
      <c r="AM62" s="332" t="s">
        <v>777</v>
      </c>
      <c r="AN62" s="332" t="s">
        <v>777</v>
      </c>
      <c r="AO62" s="332" t="s">
        <v>777</v>
      </c>
      <c r="AP62" s="332" t="s">
        <v>777</v>
      </c>
      <c r="AQ62" s="332" t="s">
        <v>777</v>
      </c>
      <c r="AR62" s="332" t="s">
        <v>777</v>
      </c>
      <c r="AS62" s="332" t="s">
        <v>777</v>
      </c>
      <c r="AT62" s="332" t="s">
        <v>777</v>
      </c>
      <c r="AU62" s="332" t="s">
        <v>1658</v>
      </c>
      <c r="AV62" s="332" t="s">
        <v>777</v>
      </c>
      <c r="AW62" s="332" t="s">
        <v>777</v>
      </c>
      <c r="AX62" s="332" t="s">
        <v>777</v>
      </c>
      <c r="AY62" s="332" t="s">
        <v>777</v>
      </c>
      <c r="AZ62" s="332" t="s">
        <v>777</v>
      </c>
      <c r="BA62" s="332" t="s">
        <v>777</v>
      </c>
      <c r="BB62" s="332" t="s">
        <v>777</v>
      </c>
      <c r="BC62" s="332" t="s">
        <v>777</v>
      </c>
      <c r="BD62" s="332" t="s">
        <v>777</v>
      </c>
      <c r="BE62" s="332" t="s">
        <v>777</v>
      </c>
      <c r="BF62" s="332" t="s">
        <v>777</v>
      </c>
      <c r="BG62" s="400" t="s">
        <v>1161</v>
      </c>
    </row>
    <row r="63" spans="1:60" s="167" customFormat="1" ht="200.1" customHeight="1">
      <c r="A63" s="499">
        <v>46</v>
      </c>
      <c r="B63" s="49" t="s">
        <v>965</v>
      </c>
      <c r="C63" s="369" t="s">
        <v>457</v>
      </c>
      <c r="D63" s="400" t="s">
        <v>465</v>
      </c>
      <c r="E63" s="333" t="s">
        <v>454</v>
      </c>
      <c r="F63" s="333" t="s">
        <v>916</v>
      </c>
      <c r="G63" s="400" t="s">
        <v>761</v>
      </c>
      <c r="H63" s="400" t="s">
        <v>466</v>
      </c>
      <c r="I63" s="400" t="s">
        <v>467</v>
      </c>
      <c r="J63" s="400" t="s">
        <v>777</v>
      </c>
      <c r="K63" s="400" t="s">
        <v>777</v>
      </c>
      <c r="L63" s="200" t="s">
        <v>777</v>
      </c>
      <c r="M63" s="327">
        <v>42826</v>
      </c>
      <c r="N63" s="327">
        <v>42767</v>
      </c>
      <c r="O63" s="400" t="s">
        <v>723</v>
      </c>
      <c r="P63" s="400" t="s">
        <v>722</v>
      </c>
      <c r="Q63" s="61">
        <v>36713</v>
      </c>
      <c r="R63" s="61" t="s">
        <v>777</v>
      </c>
      <c r="S63" s="61" t="s">
        <v>777</v>
      </c>
      <c r="T63" s="61" t="s">
        <v>777</v>
      </c>
      <c r="U63" s="61">
        <v>35451</v>
      </c>
      <c r="V63" s="330">
        <f t="shared" si="5"/>
        <v>0.96562525535913712</v>
      </c>
      <c r="W63" s="333" t="s">
        <v>949</v>
      </c>
      <c r="X63" s="333" t="s">
        <v>949</v>
      </c>
      <c r="Y63" s="400" t="s">
        <v>949</v>
      </c>
      <c r="Z63" s="400" t="s">
        <v>949</v>
      </c>
      <c r="AA63" s="331" t="s">
        <v>777</v>
      </c>
      <c r="AB63" s="331" t="s">
        <v>777</v>
      </c>
      <c r="AC63" s="325" t="s">
        <v>502</v>
      </c>
      <c r="AD63" s="325" t="s">
        <v>503</v>
      </c>
      <c r="AE63" s="325"/>
      <c r="AF63" s="400">
        <v>1185</v>
      </c>
      <c r="AG63" s="400" t="s">
        <v>506</v>
      </c>
      <c r="AH63" s="325" t="s">
        <v>507</v>
      </c>
      <c r="AI63" s="332" t="s">
        <v>889</v>
      </c>
      <c r="AJ63" s="332" t="s">
        <v>889</v>
      </c>
      <c r="AK63" s="332" t="s">
        <v>889</v>
      </c>
      <c r="AL63" s="332" t="s">
        <v>1657</v>
      </c>
      <c r="AM63" s="332" t="s">
        <v>777</v>
      </c>
      <c r="AN63" s="332" t="s">
        <v>777</v>
      </c>
      <c r="AO63" s="332" t="s">
        <v>777</v>
      </c>
      <c r="AP63" s="332" t="s">
        <v>777</v>
      </c>
      <c r="AQ63" s="332" t="s">
        <v>777</v>
      </c>
      <c r="AR63" s="332" t="s">
        <v>777</v>
      </c>
      <c r="AS63" s="332" t="s">
        <v>777</v>
      </c>
      <c r="AT63" s="332" t="s">
        <v>777</v>
      </c>
      <c r="AU63" s="332" t="s">
        <v>1658</v>
      </c>
      <c r="AV63" s="332" t="s">
        <v>777</v>
      </c>
      <c r="AW63" s="332" t="s">
        <v>777</v>
      </c>
      <c r="AX63" s="332" t="s">
        <v>777</v>
      </c>
      <c r="AY63" s="332" t="s">
        <v>777</v>
      </c>
      <c r="AZ63" s="332" t="s">
        <v>777</v>
      </c>
      <c r="BA63" s="332" t="s">
        <v>777</v>
      </c>
      <c r="BB63" s="332" t="s">
        <v>777</v>
      </c>
      <c r="BC63" s="332" t="s">
        <v>777</v>
      </c>
      <c r="BD63" s="332" t="s">
        <v>777</v>
      </c>
      <c r="BE63" s="332" t="s">
        <v>777</v>
      </c>
      <c r="BF63" s="332" t="s">
        <v>777</v>
      </c>
      <c r="BG63" s="400" t="s">
        <v>1162</v>
      </c>
    </row>
    <row r="64" spans="1:60" s="167" customFormat="1" ht="200.1" customHeight="1">
      <c r="A64" s="499">
        <v>47</v>
      </c>
      <c r="B64" s="49" t="s">
        <v>966</v>
      </c>
      <c r="C64" s="369" t="s">
        <v>457</v>
      </c>
      <c r="D64" s="400" t="s">
        <v>465</v>
      </c>
      <c r="E64" s="333" t="s">
        <v>454</v>
      </c>
      <c r="F64" s="333" t="s">
        <v>917</v>
      </c>
      <c r="G64" s="400" t="s">
        <v>761</v>
      </c>
      <c r="H64" s="400" t="s">
        <v>466</v>
      </c>
      <c r="I64" s="400" t="s">
        <v>467</v>
      </c>
      <c r="J64" s="400" t="s">
        <v>777</v>
      </c>
      <c r="K64" s="400" t="s">
        <v>777</v>
      </c>
      <c r="L64" s="200" t="s">
        <v>777</v>
      </c>
      <c r="M64" s="327">
        <v>42826</v>
      </c>
      <c r="N64" s="327">
        <v>42767</v>
      </c>
      <c r="O64" s="400" t="s">
        <v>724</v>
      </c>
      <c r="P64" s="400" t="s">
        <v>722</v>
      </c>
      <c r="Q64" s="61">
        <v>69929</v>
      </c>
      <c r="R64" s="61" t="s">
        <v>777</v>
      </c>
      <c r="S64" s="61" t="s">
        <v>777</v>
      </c>
      <c r="T64" s="61" t="s">
        <v>777</v>
      </c>
      <c r="U64" s="61">
        <v>27093</v>
      </c>
      <c r="V64" s="330">
        <f t="shared" si="5"/>
        <v>0.38743582776816488</v>
      </c>
      <c r="W64" s="333" t="s">
        <v>949</v>
      </c>
      <c r="X64" s="333" t="s">
        <v>949</v>
      </c>
      <c r="Y64" s="400" t="s">
        <v>949</v>
      </c>
      <c r="Z64" s="400" t="s">
        <v>949</v>
      </c>
      <c r="AA64" s="331" t="s">
        <v>777</v>
      </c>
      <c r="AB64" s="331" t="s">
        <v>777</v>
      </c>
      <c r="AC64" s="325" t="s">
        <v>502</v>
      </c>
      <c r="AD64" s="325" t="s">
        <v>503</v>
      </c>
      <c r="AE64" s="325"/>
      <c r="AF64" s="400">
        <v>1185</v>
      </c>
      <c r="AG64" s="400" t="s">
        <v>506</v>
      </c>
      <c r="AH64" s="325" t="s">
        <v>507</v>
      </c>
      <c r="AI64" s="332" t="s">
        <v>889</v>
      </c>
      <c r="AJ64" s="332" t="s">
        <v>889</v>
      </c>
      <c r="AK64" s="332" t="s">
        <v>889</v>
      </c>
      <c r="AL64" s="332" t="s">
        <v>1657</v>
      </c>
      <c r="AM64" s="332" t="s">
        <v>777</v>
      </c>
      <c r="AN64" s="332" t="s">
        <v>777</v>
      </c>
      <c r="AO64" s="332" t="s">
        <v>777</v>
      </c>
      <c r="AP64" s="332" t="s">
        <v>777</v>
      </c>
      <c r="AQ64" s="332" t="s">
        <v>777</v>
      </c>
      <c r="AR64" s="332" t="s">
        <v>777</v>
      </c>
      <c r="AS64" s="332" t="s">
        <v>777</v>
      </c>
      <c r="AT64" s="332" t="s">
        <v>777</v>
      </c>
      <c r="AU64" s="332" t="s">
        <v>1658</v>
      </c>
      <c r="AV64" s="332" t="s">
        <v>777</v>
      </c>
      <c r="AW64" s="332" t="s">
        <v>777</v>
      </c>
      <c r="AX64" s="332" t="s">
        <v>777</v>
      </c>
      <c r="AY64" s="332" t="s">
        <v>777</v>
      </c>
      <c r="AZ64" s="332" t="s">
        <v>777</v>
      </c>
      <c r="BA64" s="332" t="s">
        <v>777</v>
      </c>
      <c r="BB64" s="332" t="s">
        <v>777</v>
      </c>
      <c r="BC64" s="332" t="s">
        <v>777</v>
      </c>
      <c r="BD64" s="332" t="s">
        <v>777</v>
      </c>
      <c r="BE64" s="332" t="s">
        <v>777</v>
      </c>
      <c r="BF64" s="332" t="s">
        <v>777</v>
      </c>
      <c r="BG64" s="400" t="s">
        <v>1162</v>
      </c>
    </row>
    <row r="65" spans="1:59" s="167" customFormat="1" ht="200.1" customHeight="1">
      <c r="A65" s="499">
        <v>48</v>
      </c>
      <c r="B65" s="49" t="s">
        <v>967</v>
      </c>
      <c r="C65" s="369" t="s">
        <v>457</v>
      </c>
      <c r="D65" s="400" t="s">
        <v>465</v>
      </c>
      <c r="E65" s="333" t="s">
        <v>454</v>
      </c>
      <c r="F65" s="333" t="s">
        <v>918</v>
      </c>
      <c r="G65" s="400" t="s">
        <v>761</v>
      </c>
      <c r="H65" s="400" t="s">
        <v>466</v>
      </c>
      <c r="I65" s="400" t="s">
        <v>467</v>
      </c>
      <c r="J65" s="400" t="s">
        <v>777</v>
      </c>
      <c r="K65" s="400" t="s">
        <v>777</v>
      </c>
      <c r="L65" s="200" t="s">
        <v>777</v>
      </c>
      <c r="M65" s="327">
        <v>42826</v>
      </c>
      <c r="N65" s="327">
        <v>43830</v>
      </c>
      <c r="O65" s="400" t="s">
        <v>725</v>
      </c>
      <c r="P65" s="400" t="s">
        <v>913</v>
      </c>
      <c r="Q65" s="61">
        <v>139546</v>
      </c>
      <c r="R65" s="61">
        <v>147919</v>
      </c>
      <c r="S65" s="61">
        <v>153836</v>
      </c>
      <c r="T65" s="61">
        <v>158451</v>
      </c>
      <c r="U65" s="61">
        <v>146249</v>
      </c>
      <c r="V65" s="330">
        <f t="shared" si="5"/>
        <v>1.0480343399309189</v>
      </c>
      <c r="W65" s="61">
        <v>142047</v>
      </c>
      <c r="X65" s="329">
        <f>+W65/R65</f>
        <v>0.9603025980435238</v>
      </c>
      <c r="Y65" s="61">
        <v>160453</v>
      </c>
      <c r="Z65" s="62">
        <f>Y65/S65</f>
        <v>1.0430133388803662</v>
      </c>
      <c r="AA65" s="331">
        <v>39262</v>
      </c>
      <c r="AB65" s="329">
        <v>0.24778638190986488</v>
      </c>
      <c r="AC65" s="325" t="s">
        <v>502</v>
      </c>
      <c r="AD65" s="325" t="s">
        <v>503</v>
      </c>
      <c r="AE65" s="325"/>
      <c r="AF65" s="400">
        <v>1185</v>
      </c>
      <c r="AG65" s="400" t="s">
        <v>506</v>
      </c>
      <c r="AH65" s="325" t="s">
        <v>507</v>
      </c>
      <c r="AI65" s="332" t="s">
        <v>889</v>
      </c>
      <c r="AJ65" s="332" t="s">
        <v>889</v>
      </c>
      <c r="AK65" s="332" t="s">
        <v>889</v>
      </c>
      <c r="AL65" s="332" t="s">
        <v>1657</v>
      </c>
      <c r="AM65" s="332" t="s">
        <v>777</v>
      </c>
      <c r="AN65" s="332" t="s">
        <v>777</v>
      </c>
      <c r="AO65" s="332" t="s">
        <v>777</v>
      </c>
      <c r="AP65" s="332" t="s">
        <v>777</v>
      </c>
      <c r="AQ65" s="332" t="s">
        <v>777</v>
      </c>
      <c r="AR65" s="332" t="s">
        <v>777</v>
      </c>
      <c r="AS65" s="332" t="s">
        <v>777</v>
      </c>
      <c r="AT65" s="332" t="s">
        <v>777</v>
      </c>
      <c r="AU65" s="332" t="s">
        <v>1658</v>
      </c>
      <c r="AV65" s="332" t="s">
        <v>777</v>
      </c>
      <c r="AW65" s="332" t="s">
        <v>777</v>
      </c>
      <c r="AX65" s="332" t="s">
        <v>777</v>
      </c>
      <c r="AY65" s="332" t="s">
        <v>777</v>
      </c>
      <c r="AZ65" s="332" t="s">
        <v>777</v>
      </c>
      <c r="BA65" s="332" t="s">
        <v>777</v>
      </c>
      <c r="BB65" s="332" t="s">
        <v>777</v>
      </c>
      <c r="BC65" s="332" t="s">
        <v>777</v>
      </c>
      <c r="BD65" s="332" t="s">
        <v>777</v>
      </c>
      <c r="BE65" s="332" t="s">
        <v>777</v>
      </c>
      <c r="BF65" s="332" t="s">
        <v>777</v>
      </c>
      <c r="BG65" s="400" t="s">
        <v>1160</v>
      </c>
    </row>
    <row r="66" spans="1:59" s="167" customFormat="1" ht="200.1" customHeight="1">
      <c r="A66" s="499">
        <v>49</v>
      </c>
      <c r="B66" s="49" t="s">
        <v>968</v>
      </c>
      <c r="C66" s="369" t="s">
        <v>457</v>
      </c>
      <c r="D66" s="400" t="s">
        <v>465</v>
      </c>
      <c r="E66" s="333" t="s">
        <v>454</v>
      </c>
      <c r="F66" s="333" t="s">
        <v>919</v>
      </c>
      <c r="G66" s="400" t="s">
        <v>761</v>
      </c>
      <c r="H66" s="400" t="s">
        <v>466</v>
      </c>
      <c r="I66" s="400" t="s">
        <v>467</v>
      </c>
      <c r="J66" s="400" t="s">
        <v>777</v>
      </c>
      <c r="K66" s="400" t="s">
        <v>777</v>
      </c>
      <c r="L66" s="200" t="s">
        <v>777</v>
      </c>
      <c r="M66" s="327">
        <v>42826</v>
      </c>
      <c r="N66" s="327">
        <v>43830</v>
      </c>
      <c r="O66" s="400" t="s">
        <v>726</v>
      </c>
      <c r="P66" s="400" t="s">
        <v>913</v>
      </c>
      <c r="Q66" s="63">
        <v>1</v>
      </c>
      <c r="R66" s="63">
        <v>1</v>
      </c>
      <c r="S66" s="63">
        <v>1</v>
      </c>
      <c r="T66" s="63">
        <v>1</v>
      </c>
      <c r="U66" s="329">
        <v>1</v>
      </c>
      <c r="V66" s="330">
        <f t="shared" si="5"/>
        <v>1</v>
      </c>
      <c r="W66" s="329">
        <v>1</v>
      </c>
      <c r="X66" s="330">
        <v>1</v>
      </c>
      <c r="Y66" s="329">
        <v>1</v>
      </c>
      <c r="Z66" s="64">
        <f>+Y66/S66</f>
        <v>1</v>
      </c>
      <c r="AA66" s="62">
        <v>0</v>
      </c>
      <c r="AB66" s="62" t="s">
        <v>1555</v>
      </c>
      <c r="AC66" s="325" t="s">
        <v>502</v>
      </c>
      <c r="AD66" s="325" t="s">
        <v>503</v>
      </c>
      <c r="AE66" s="325"/>
      <c r="AF66" s="400">
        <v>1185</v>
      </c>
      <c r="AG66" s="400" t="s">
        <v>506</v>
      </c>
      <c r="AH66" s="325" t="s">
        <v>507</v>
      </c>
      <c r="AI66" s="332" t="s">
        <v>889</v>
      </c>
      <c r="AJ66" s="332" t="s">
        <v>889</v>
      </c>
      <c r="AK66" s="332" t="s">
        <v>889</v>
      </c>
      <c r="AL66" s="332" t="s">
        <v>1657</v>
      </c>
      <c r="AM66" s="332" t="s">
        <v>777</v>
      </c>
      <c r="AN66" s="332" t="s">
        <v>777</v>
      </c>
      <c r="AO66" s="332" t="s">
        <v>777</v>
      </c>
      <c r="AP66" s="332" t="s">
        <v>777</v>
      </c>
      <c r="AQ66" s="332" t="s">
        <v>777</v>
      </c>
      <c r="AR66" s="332" t="s">
        <v>777</v>
      </c>
      <c r="AS66" s="332" t="s">
        <v>777</v>
      </c>
      <c r="AT66" s="332" t="s">
        <v>777</v>
      </c>
      <c r="AU66" s="332" t="s">
        <v>1658</v>
      </c>
      <c r="AV66" s="332" t="s">
        <v>777</v>
      </c>
      <c r="AW66" s="332" t="s">
        <v>777</v>
      </c>
      <c r="AX66" s="332" t="s">
        <v>777</v>
      </c>
      <c r="AY66" s="332" t="s">
        <v>777</v>
      </c>
      <c r="AZ66" s="332" t="s">
        <v>777</v>
      </c>
      <c r="BA66" s="332" t="s">
        <v>777</v>
      </c>
      <c r="BB66" s="332" t="s">
        <v>777</v>
      </c>
      <c r="BC66" s="332" t="s">
        <v>777</v>
      </c>
      <c r="BD66" s="332" t="s">
        <v>777</v>
      </c>
      <c r="BE66" s="332" t="s">
        <v>777</v>
      </c>
      <c r="BF66" s="332" t="s">
        <v>777</v>
      </c>
      <c r="BG66" s="400" t="s">
        <v>1160</v>
      </c>
    </row>
    <row r="67" spans="1:59" s="167" customFormat="1" ht="200.1" customHeight="1">
      <c r="A67" s="499">
        <v>50</v>
      </c>
      <c r="B67" s="49" t="s">
        <v>969</v>
      </c>
      <c r="C67" s="369" t="s">
        <v>457</v>
      </c>
      <c r="D67" s="400" t="s">
        <v>465</v>
      </c>
      <c r="E67" s="333" t="s">
        <v>454</v>
      </c>
      <c r="F67" s="333" t="s">
        <v>920</v>
      </c>
      <c r="G67" s="400" t="s">
        <v>761</v>
      </c>
      <c r="H67" s="400" t="s">
        <v>466</v>
      </c>
      <c r="I67" s="400" t="s">
        <v>467</v>
      </c>
      <c r="J67" s="400" t="s">
        <v>777</v>
      </c>
      <c r="K67" s="400" t="s">
        <v>777</v>
      </c>
      <c r="L67" s="200" t="s">
        <v>777</v>
      </c>
      <c r="M67" s="327">
        <v>42826</v>
      </c>
      <c r="N67" s="327">
        <v>42767</v>
      </c>
      <c r="O67" s="400" t="s">
        <v>727</v>
      </c>
      <c r="P67" s="400" t="s">
        <v>685</v>
      </c>
      <c r="Q67" s="328">
        <v>1</v>
      </c>
      <c r="R67" s="328" t="s">
        <v>777</v>
      </c>
      <c r="S67" s="328" t="s">
        <v>777</v>
      </c>
      <c r="T67" s="328" t="s">
        <v>777</v>
      </c>
      <c r="U67" s="70" t="s">
        <v>792</v>
      </c>
      <c r="V67" s="330">
        <f t="shared" si="5"/>
        <v>1</v>
      </c>
      <c r="W67" s="333" t="s">
        <v>949</v>
      </c>
      <c r="X67" s="333" t="s">
        <v>949</v>
      </c>
      <c r="Y67" s="400" t="s">
        <v>949</v>
      </c>
      <c r="Z67" s="400" t="s">
        <v>949</v>
      </c>
      <c r="AA67" s="658">
        <v>0.81699999999999995</v>
      </c>
      <c r="AB67" s="62">
        <f>AA67/T68</f>
        <v>0.99634146341463414</v>
      </c>
      <c r="AC67" s="325" t="s">
        <v>502</v>
      </c>
      <c r="AD67" s="325" t="s">
        <v>503</v>
      </c>
      <c r="AE67" s="325"/>
      <c r="AF67" s="400">
        <v>1185</v>
      </c>
      <c r="AG67" s="400" t="s">
        <v>506</v>
      </c>
      <c r="AH67" s="325" t="s">
        <v>507</v>
      </c>
      <c r="AI67" s="49" t="s">
        <v>889</v>
      </c>
      <c r="AJ67" s="49" t="s">
        <v>889</v>
      </c>
      <c r="AK67" s="49" t="s">
        <v>889</v>
      </c>
      <c r="AL67" s="332" t="s">
        <v>1657</v>
      </c>
      <c r="AM67" s="332" t="s">
        <v>777</v>
      </c>
      <c r="AN67" s="332" t="s">
        <v>777</v>
      </c>
      <c r="AO67" s="332" t="s">
        <v>777</v>
      </c>
      <c r="AP67" s="332" t="s">
        <v>777</v>
      </c>
      <c r="AQ67" s="332" t="s">
        <v>777</v>
      </c>
      <c r="AR67" s="332" t="s">
        <v>777</v>
      </c>
      <c r="AS67" s="332" t="s">
        <v>777</v>
      </c>
      <c r="AT67" s="332" t="s">
        <v>777</v>
      </c>
      <c r="AU67" s="332" t="s">
        <v>1658</v>
      </c>
      <c r="AV67" s="332" t="s">
        <v>777</v>
      </c>
      <c r="AW67" s="332" t="s">
        <v>777</v>
      </c>
      <c r="AX67" s="332" t="s">
        <v>777</v>
      </c>
      <c r="AY67" s="332" t="s">
        <v>777</v>
      </c>
      <c r="AZ67" s="332" t="s">
        <v>777</v>
      </c>
      <c r="BA67" s="332" t="s">
        <v>777</v>
      </c>
      <c r="BB67" s="332" t="s">
        <v>777</v>
      </c>
      <c r="BC67" s="332" t="s">
        <v>777</v>
      </c>
      <c r="BD67" s="332" t="s">
        <v>777</v>
      </c>
      <c r="BE67" s="332" t="s">
        <v>777</v>
      </c>
      <c r="BF67" s="332" t="s">
        <v>777</v>
      </c>
      <c r="BG67" s="400" t="s">
        <v>1160</v>
      </c>
    </row>
    <row r="68" spans="1:59" s="168" customFormat="1" ht="200.1" customHeight="1">
      <c r="A68" s="499">
        <v>51</v>
      </c>
      <c r="B68" s="49" t="s">
        <v>970</v>
      </c>
      <c r="C68" s="369" t="s">
        <v>457</v>
      </c>
      <c r="D68" s="400" t="s">
        <v>465</v>
      </c>
      <c r="E68" s="333" t="s">
        <v>454</v>
      </c>
      <c r="F68" s="104" t="s">
        <v>950</v>
      </c>
      <c r="G68" s="400" t="s">
        <v>761</v>
      </c>
      <c r="H68" s="400" t="s">
        <v>466</v>
      </c>
      <c r="I68" s="400" t="s">
        <v>467</v>
      </c>
      <c r="J68" s="400" t="s">
        <v>1266</v>
      </c>
      <c r="K68" s="400">
        <v>3103061084</v>
      </c>
      <c r="L68" s="395" t="s">
        <v>1267</v>
      </c>
      <c r="M68" s="327">
        <v>42826</v>
      </c>
      <c r="N68" s="327">
        <v>43830</v>
      </c>
      <c r="O68" s="400" t="s">
        <v>684</v>
      </c>
      <c r="P68" s="400" t="s">
        <v>913</v>
      </c>
      <c r="Q68" s="66">
        <v>0.4</v>
      </c>
      <c r="R68" s="66">
        <v>0.6</v>
      </c>
      <c r="S68" s="66">
        <v>0.8</v>
      </c>
      <c r="T68" s="66">
        <v>0.82</v>
      </c>
      <c r="U68" s="64">
        <v>0.36699999999999999</v>
      </c>
      <c r="V68" s="330">
        <f t="shared" si="5"/>
        <v>0.91749999999999998</v>
      </c>
      <c r="W68" s="329">
        <v>0.57999999999999996</v>
      </c>
      <c r="X68" s="329">
        <f t="shared" ref="X68:X74" si="6">+W68/R68</f>
        <v>0.96666666666666667</v>
      </c>
      <c r="Y68" s="67">
        <v>0.79900000000000004</v>
      </c>
      <c r="Z68" s="67">
        <f>+Y68/S68</f>
        <v>0.99875000000000003</v>
      </c>
      <c r="AA68" s="268"/>
      <c r="AB68" s="268"/>
      <c r="AC68" s="325" t="s">
        <v>502</v>
      </c>
      <c r="AD68" s="325" t="s">
        <v>503</v>
      </c>
      <c r="AE68" s="325"/>
      <c r="AF68" s="400">
        <v>1186</v>
      </c>
      <c r="AG68" s="400" t="s">
        <v>508</v>
      </c>
      <c r="AH68" s="325" t="s">
        <v>509</v>
      </c>
      <c r="AI68" s="332" t="s">
        <v>889</v>
      </c>
      <c r="AJ68" s="332" t="s">
        <v>889</v>
      </c>
      <c r="AK68" s="332" t="s">
        <v>889</v>
      </c>
      <c r="AL68" s="332" t="s">
        <v>1657</v>
      </c>
      <c r="AM68" s="332" t="s">
        <v>777</v>
      </c>
      <c r="AN68" s="332" t="s">
        <v>777</v>
      </c>
      <c r="AO68" s="332" t="s">
        <v>777</v>
      </c>
      <c r="AP68" s="332" t="s">
        <v>777</v>
      </c>
      <c r="AQ68" s="332" t="s">
        <v>777</v>
      </c>
      <c r="AR68" s="332" t="s">
        <v>777</v>
      </c>
      <c r="AS68" s="332" t="s">
        <v>777</v>
      </c>
      <c r="AT68" s="332" t="s">
        <v>777</v>
      </c>
      <c r="AU68" s="332" t="s">
        <v>1658</v>
      </c>
      <c r="AV68" s="332" t="s">
        <v>777</v>
      </c>
      <c r="AW68" s="332" t="s">
        <v>777</v>
      </c>
      <c r="AX68" s="332" t="s">
        <v>777</v>
      </c>
      <c r="AY68" s="332" t="s">
        <v>777</v>
      </c>
      <c r="AZ68" s="332" t="s">
        <v>777</v>
      </c>
      <c r="BA68" s="332" t="s">
        <v>777</v>
      </c>
      <c r="BB68" s="332" t="s">
        <v>777</v>
      </c>
      <c r="BC68" s="332" t="s">
        <v>777</v>
      </c>
      <c r="BD68" s="332" t="s">
        <v>777</v>
      </c>
      <c r="BE68" s="332" t="s">
        <v>777</v>
      </c>
      <c r="BF68" s="332" t="s">
        <v>777</v>
      </c>
      <c r="BG68" s="400" t="s">
        <v>1268</v>
      </c>
    </row>
    <row r="69" spans="1:59" s="168" customFormat="1" ht="200.1" customHeight="1">
      <c r="A69" s="499">
        <v>52</v>
      </c>
      <c r="B69" s="49" t="s">
        <v>971</v>
      </c>
      <c r="C69" s="369" t="s">
        <v>457</v>
      </c>
      <c r="D69" s="400" t="s">
        <v>465</v>
      </c>
      <c r="E69" s="333" t="s">
        <v>454</v>
      </c>
      <c r="F69" s="104" t="s">
        <v>686</v>
      </c>
      <c r="G69" s="400" t="s">
        <v>761</v>
      </c>
      <c r="H69" s="400" t="s">
        <v>466</v>
      </c>
      <c r="I69" s="400" t="s">
        <v>467</v>
      </c>
      <c r="J69" s="400" t="s">
        <v>1266</v>
      </c>
      <c r="K69" s="400">
        <v>3103061084</v>
      </c>
      <c r="L69" s="395" t="s">
        <v>1267</v>
      </c>
      <c r="M69" s="327">
        <v>42826</v>
      </c>
      <c r="N69" s="327">
        <v>43830</v>
      </c>
      <c r="O69" s="400" t="s">
        <v>687</v>
      </c>
      <c r="P69" s="400" t="s">
        <v>913</v>
      </c>
      <c r="Q69" s="66">
        <v>0.4</v>
      </c>
      <c r="R69" s="66">
        <v>0.6</v>
      </c>
      <c r="S69" s="66">
        <v>0.8</v>
      </c>
      <c r="T69" s="66">
        <v>1</v>
      </c>
      <c r="U69" s="329">
        <v>0.36</v>
      </c>
      <c r="V69" s="68">
        <f>+U69/Q69</f>
        <v>0.89999999999999991</v>
      </c>
      <c r="W69" s="67">
        <v>0.58379999999999999</v>
      </c>
      <c r="X69" s="329">
        <f t="shared" si="6"/>
        <v>0.97299999999999998</v>
      </c>
      <c r="Y69" s="67">
        <v>0.79900000000000004</v>
      </c>
      <c r="Z69" s="67">
        <f>+Y69/S69</f>
        <v>0.99875000000000003</v>
      </c>
      <c r="AA69" s="658">
        <v>0.96799999999999997</v>
      </c>
      <c r="AB69" s="62">
        <f>AA69/T69</f>
        <v>0.96799999999999997</v>
      </c>
      <c r="AC69" s="325" t="s">
        <v>502</v>
      </c>
      <c r="AD69" s="325" t="s">
        <v>503</v>
      </c>
      <c r="AE69" s="325"/>
      <c r="AF69" s="400">
        <v>1186</v>
      </c>
      <c r="AG69" s="400" t="s">
        <v>508</v>
      </c>
      <c r="AH69" s="65" t="s">
        <v>509</v>
      </c>
      <c r="AI69" s="332" t="s">
        <v>889</v>
      </c>
      <c r="AJ69" s="332" t="s">
        <v>889</v>
      </c>
      <c r="AK69" s="332" t="s">
        <v>889</v>
      </c>
      <c r="AL69" s="332" t="s">
        <v>1657</v>
      </c>
      <c r="AM69" s="332" t="s">
        <v>777</v>
      </c>
      <c r="AN69" s="332" t="s">
        <v>777</v>
      </c>
      <c r="AO69" s="332" t="s">
        <v>777</v>
      </c>
      <c r="AP69" s="332" t="s">
        <v>777</v>
      </c>
      <c r="AQ69" s="332" t="s">
        <v>777</v>
      </c>
      <c r="AR69" s="332" t="s">
        <v>777</v>
      </c>
      <c r="AS69" s="332" t="s">
        <v>777</v>
      </c>
      <c r="AT69" s="332" t="s">
        <v>777</v>
      </c>
      <c r="AU69" s="332" t="s">
        <v>1658</v>
      </c>
      <c r="AV69" s="332" t="s">
        <v>777</v>
      </c>
      <c r="AW69" s="332" t="s">
        <v>777</v>
      </c>
      <c r="AX69" s="332" t="s">
        <v>777</v>
      </c>
      <c r="AY69" s="332" t="s">
        <v>777</v>
      </c>
      <c r="AZ69" s="332" t="s">
        <v>777</v>
      </c>
      <c r="BA69" s="332" t="s">
        <v>777</v>
      </c>
      <c r="BB69" s="332" t="s">
        <v>777</v>
      </c>
      <c r="BC69" s="332" t="s">
        <v>777</v>
      </c>
      <c r="BD69" s="332" t="s">
        <v>777</v>
      </c>
      <c r="BE69" s="332" t="s">
        <v>777</v>
      </c>
      <c r="BF69" s="332" t="s">
        <v>777</v>
      </c>
      <c r="BG69" s="400" t="s">
        <v>1269</v>
      </c>
    </row>
    <row r="70" spans="1:59" s="167" customFormat="1" ht="200.1" customHeight="1">
      <c r="A70" s="499">
        <v>53</v>
      </c>
      <c r="B70" s="49" t="s">
        <v>972</v>
      </c>
      <c r="C70" s="369" t="s">
        <v>457</v>
      </c>
      <c r="D70" s="400" t="s">
        <v>465</v>
      </c>
      <c r="E70" s="333" t="s">
        <v>454</v>
      </c>
      <c r="F70" s="104" t="s">
        <v>688</v>
      </c>
      <c r="G70" s="400" t="s">
        <v>761</v>
      </c>
      <c r="H70" s="400" t="s">
        <v>466</v>
      </c>
      <c r="I70" s="400" t="s">
        <v>467</v>
      </c>
      <c r="J70" s="400" t="s">
        <v>1266</v>
      </c>
      <c r="K70" s="400">
        <v>3103061084</v>
      </c>
      <c r="L70" s="395" t="s">
        <v>1267</v>
      </c>
      <c r="M70" s="327">
        <v>42826</v>
      </c>
      <c r="N70" s="327">
        <v>43830</v>
      </c>
      <c r="O70" s="400" t="s">
        <v>689</v>
      </c>
      <c r="P70" s="400" t="s">
        <v>913</v>
      </c>
      <c r="Q70" s="66">
        <v>0.4</v>
      </c>
      <c r="R70" s="66">
        <v>0.6</v>
      </c>
      <c r="S70" s="66">
        <v>0.8</v>
      </c>
      <c r="T70" s="66">
        <v>1</v>
      </c>
      <c r="U70" s="64">
        <v>0.375</v>
      </c>
      <c r="V70" s="69">
        <f t="shared" ref="V70:V84" si="7">U70/Q70</f>
        <v>0.9375</v>
      </c>
      <c r="W70" s="329">
        <v>0.57999999999999996</v>
      </c>
      <c r="X70" s="329">
        <f t="shared" si="6"/>
        <v>0.96666666666666667</v>
      </c>
      <c r="Y70" s="329">
        <v>0.8</v>
      </c>
      <c r="Z70" s="67">
        <f>+Y70/S70</f>
        <v>1</v>
      </c>
      <c r="AA70" s="658">
        <v>0.96</v>
      </c>
      <c r="AB70" s="62">
        <f>AA70/T70</f>
        <v>0.96</v>
      </c>
      <c r="AC70" s="325" t="s">
        <v>502</v>
      </c>
      <c r="AD70" s="325" t="s">
        <v>503</v>
      </c>
      <c r="AE70" s="325"/>
      <c r="AF70" s="400">
        <v>1186</v>
      </c>
      <c r="AG70" s="400" t="s">
        <v>508</v>
      </c>
      <c r="AH70" s="65" t="s">
        <v>509</v>
      </c>
      <c r="AI70" s="332" t="s">
        <v>889</v>
      </c>
      <c r="AJ70" s="332" t="s">
        <v>889</v>
      </c>
      <c r="AK70" s="332" t="s">
        <v>889</v>
      </c>
      <c r="AL70" s="332" t="s">
        <v>1657</v>
      </c>
      <c r="AM70" s="332" t="s">
        <v>777</v>
      </c>
      <c r="AN70" s="332" t="s">
        <v>777</v>
      </c>
      <c r="AO70" s="332" t="s">
        <v>777</v>
      </c>
      <c r="AP70" s="332" t="s">
        <v>777</v>
      </c>
      <c r="AQ70" s="332" t="s">
        <v>777</v>
      </c>
      <c r="AR70" s="332" t="s">
        <v>777</v>
      </c>
      <c r="AS70" s="332" t="s">
        <v>777</v>
      </c>
      <c r="AT70" s="332" t="s">
        <v>777</v>
      </c>
      <c r="AU70" s="332" t="s">
        <v>1658</v>
      </c>
      <c r="AV70" s="332" t="s">
        <v>777</v>
      </c>
      <c r="AW70" s="332" t="s">
        <v>777</v>
      </c>
      <c r="AX70" s="332" t="s">
        <v>777</v>
      </c>
      <c r="AY70" s="332" t="s">
        <v>777</v>
      </c>
      <c r="AZ70" s="332" t="s">
        <v>777</v>
      </c>
      <c r="BA70" s="332" t="s">
        <v>777</v>
      </c>
      <c r="BB70" s="332" t="s">
        <v>777</v>
      </c>
      <c r="BC70" s="332" t="s">
        <v>777</v>
      </c>
      <c r="BD70" s="332" t="s">
        <v>777</v>
      </c>
      <c r="BE70" s="332" t="s">
        <v>777</v>
      </c>
      <c r="BF70" s="332" t="s">
        <v>777</v>
      </c>
      <c r="BG70" s="400" t="s">
        <v>1269</v>
      </c>
    </row>
    <row r="71" spans="1:59" s="167" customFormat="1" ht="200.1" customHeight="1">
      <c r="A71" s="499">
        <v>54</v>
      </c>
      <c r="B71" s="49" t="s">
        <v>973</v>
      </c>
      <c r="C71" s="369" t="s">
        <v>457</v>
      </c>
      <c r="D71" s="400" t="s">
        <v>465</v>
      </c>
      <c r="E71" s="333" t="s">
        <v>454</v>
      </c>
      <c r="F71" s="333" t="s">
        <v>921</v>
      </c>
      <c r="G71" s="400" t="s">
        <v>761</v>
      </c>
      <c r="H71" s="400" t="s">
        <v>466</v>
      </c>
      <c r="I71" s="400" t="s">
        <v>467</v>
      </c>
      <c r="J71" s="400" t="s">
        <v>1266</v>
      </c>
      <c r="K71" s="400">
        <v>3103061084</v>
      </c>
      <c r="L71" s="395" t="s">
        <v>1267</v>
      </c>
      <c r="M71" s="327">
        <v>42826</v>
      </c>
      <c r="N71" s="327">
        <v>43830</v>
      </c>
      <c r="O71" s="400" t="s">
        <v>690</v>
      </c>
      <c r="P71" s="400" t="s">
        <v>922</v>
      </c>
      <c r="Q71" s="66">
        <v>0.3</v>
      </c>
      <c r="R71" s="329">
        <v>0.6</v>
      </c>
      <c r="S71" s="329">
        <v>0.8</v>
      </c>
      <c r="T71" s="66">
        <v>1</v>
      </c>
      <c r="U71" s="70" t="s">
        <v>793</v>
      </c>
      <c r="V71" s="69">
        <f t="shared" si="7"/>
        <v>0.91666666666666674</v>
      </c>
      <c r="W71" s="67">
        <v>0.57999999999999996</v>
      </c>
      <c r="X71" s="329">
        <f t="shared" si="6"/>
        <v>0.96666666666666667</v>
      </c>
      <c r="Y71" s="329">
        <v>0.8</v>
      </c>
      <c r="Z71" s="67">
        <f>+Y71/S71</f>
        <v>1</v>
      </c>
      <c r="AA71" s="658">
        <v>0.95499999999999996</v>
      </c>
      <c r="AB71" s="62">
        <f>AA71/T71</f>
        <v>0.95499999999999996</v>
      </c>
      <c r="AC71" s="325" t="s">
        <v>502</v>
      </c>
      <c r="AD71" s="325" t="s">
        <v>503</v>
      </c>
      <c r="AE71" s="325"/>
      <c r="AF71" s="400">
        <v>1186</v>
      </c>
      <c r="AG71" s="400" t="s">
        <v>508</v>
      </c>
      <c r="AH71" s="325" t="s">
        <v>510</v>
      </c>
      <c r="AI71" s="332" t="s">
        <v>889</v>
      </c>
      <c r="AJ71" s="332" t="s">
        <v>889</v>
      </c>
      <c r="AK71" s="332" t="s">
        <v>889</v>
      </c>
      <c r="AL71" s="332" t="s">
        <v>1657</v>
      </c>
      <c r="AM71" s="332" t="s">
        <v>777</v>
      </c>
      <c r="AN71" s="332" t="s">
        <v>777</v>
      </c>
      <c r="AO71" s="332" t="s">
        <v>777</v>
      </c>
      <c r="AP71" s="332" t="s">
        <v>777</v>
      </c>
      <c r="AQ71" s="332" t="s">
        <v>777</v>
      </c>
      <c r="AR71" s="332" t="s">
        <v>777</v>
      </c>
      <c r="AS71" s="332" t="s">
        <v>777</v>
      </c>
      <c r="AT71" s="332" t="s">
        <v>777</v>
      </c>
      <c r="AU71" s="332" t="s">
        <v>1658</v>
      </c>
      <c r="AV71" s="332" t="s">
        <v>777</v>
      </c>
      <c r="AW71" s="332" t="s">
        <v>777</v>
      </c>
      <c r="AX71" s="332" t="s">
        <v>777</v>
      </c>
      <c r="AY71" s="332" t="s">
        <v>777</v>
      </c>
      <c r="AZ71" s="332" t="s">
        <v>777</v>
      </c>
      <c r="BA71" s="332" t="s">
        <v>777</v>
      </c>
      <c r="BB71" s="332" t="s">
        <v>777</v>
      </c>
      <c r="BC71" s="332" t="s">
        <v>777</v>
      </c>
      <c r="BD71" s="332" t="s">
        <v>777</v>
      </c>
      <c r="BE71" s="332" t="s">
        <v>777</v>
      </c>
      <c r="BF71" s="332" t="s">
        <v>777</v>
      </c>
      <c r="BG71" s="400" t="s">
        <v>1269</v>
      </c>
    </row>
    <row r="72" spans="1:59" s="167" customFormat="1" ht="200.1" customHeight="1">
      <c r="A72" s="499">
        <v>55</v>
      </c>
      <c r="B72" s="49" t="s">
        <v>974</v>
      </c>
      <c r="C72" s="369" t="s">
        <v>457</v>
      </c>
      <c r="D72" s="400" t="s">
        <v>465</v>
      </c>
      <c r="E72" s="333" t="s">
        <v>454</v>
      </c>
      <c r="F72" s="333" t="s">
        <v>691</v>
      </c>
      <c r="G72" s="400" t="s">
        <v>761</v>
      </c>
      <c r="H72" s="400" t="s">
        <v>466</v>
      </c>
      <c r="I72" s="400" t="s">
        <v>467</v>
      </c>
      <c r="J72" s="400" t="s">
        <v>1266</v>
      </c>
      <c r="K72" s="400">
        <v>3103061084</v>
      </c>
      <c r="L72" s="395" t="s">
        <v>1267</v>
      </c>
      <c r="M72" s="327">
        <v>42826</v>
      </c>
      <c r="N72" s="327">
        <v>43830</v>
      </c>
      <c r="O72" s="400" t="s">
        <v>692</v>
      </c>
      <c r="P72" s="400" t="s">
        <v>923</v>
      </c>
      <c r="Q72" s="66">
        <v>0.3</v>
      </c>
      <c r="R72" s="66">
        <v>0.5</v>
      </c>
      <c r="S72" s="66">
        <v>0.7</v>
      </c>
      <c r="T72" s="66">
        <v>1</v>
      </c>
      <c r="U72" s="71">
        <v>0.28000000000000003</v>
      </c>
      <c r="V72" s="69">
        <f t="shared" si="7"/>
        <v>0.93333333333333346</v>
      </c>
      <c r="W72" s="64">
        <v>0.49</v>
      </c>
      <c r="X72" s="329">
        <f t="shared" si="6"/>
        <v>0.98</v>
      </c>
      <c r="Y72" s="67">
        <v>0.70099999999999996</v>
      </c>
      <c r="Z72" s="67">
        <f>+Y72/S72</f>
        <v>1.0014285714285713</v>
      </c>
      <c r="AA72" s="658">
        <v>0.95099999999999996</v>
      </c>
      <c r="AB72" s="62">
        <f>AA72/T72</f>
        <v>0.95099999999999996</v>
      </c>
      <c r="AC72" s="325" t="s">
        <v>502</v>
      </c>
      <c r="AD72" s="325" t="s">
        <v>503</v>
      </c>
      <c r="AE72" s="325"/>
      <c r="AF72" s="400">
        <v>1186</v>
      </c>
      <c r="AG72" s="400" t="s">
        <v>508</v>
      </c>
      <c r="AH72" s="325" t="s">
        <v>581</v>
      </c>
      <c r="AI72" s="332" t="s">
        <v>889</v>
      </c>
      <c r="AJ72" s="332" t="s">
        <v>889</v>
      </c>
      <c r="AK72" s="332" t="s">
        <v>889</v>
      </c>
      <c r="AL72" s="332" t="s">
        <v>1657</v>
      </c>
      <c r="AM72" s="332" t="s">
        <v>777</v>
      </c>
      <c r="AN72" s="332" t="s">
        <v>777</v>
      </c>
      <c r="AO72" s="332" t="s">
        <v>777</v>
      </c>
      <c r="AP72" s="332" t="s">
        <v>777</v>
      </c>
      <c r="AQ72" s="332" t="s">
        <v>777</v>
      </c>
      <c r="AR72" s="332" t="s">
        <v>777</v>
      </c>
      <c r="AS72" s="332" t="s">
        <v>777</v>
      </c>
      <c r="AT72" s="332" t="s">
        <v>777</v>
      </c>
      <c r="AU72" s="332" t="s">
        <v>1658</v>
      </c>
      <c r="AV72" s="332" t="s">
        <v>777</v>
      </c>
      <c r="AW72" s="332" t="s">
        <v>777</v>
      </c>
      <c r="AX72" s="332" t="s">
        <v>777</v>
      </c>
      <c r="AY72" s="332" t="s">
        <v>777</v>
      </c>
      <c r="AZ72" s="332" t="s">
        <v>777</v>
      </c>
      <c r="BA72" s="332" t="s">
        <v>777</v>
      </c>
      <c r="BB72" s="332" t="s">
        <v>777</v>
      </c>
      <c r="BC72" s="332" t="s">
        <v>777</v>
      </c>
      <c r="BD72" s="332" t="s">
        <v>777</v>
      </c>
      <c r="BE72" s="332" t="s">
        <v>777</v>
      </c>
      <c r="BF72" s="332" t="s">
        <v>777</v>
      </c>
      <c r="BG72" s="400" t="s">
        <v>1269</v>
      </c>
    </row>
    <row r="73" spans="1:59" s="167" customFormat="1" ht="200.1" customHeight="1">
      <c r="A73" s="499">
        <v>56</v>
      </c>
      <c r="B73" s="49" t="s">
        <v>975</v>
      </c>
      <c r="C73" s="369" t="s">
        <v>457</v>
      </c>
      <c r="D73" s="400" t="s">
        <v>465</v>
      </c>
      <c r="E73" s="333" t="s">
        <v>454</v>
      </c>
      <c r="F73" s="333" t="s">
        <v>693</v>
      </c>
      <c r="G73" s="400" t="s">
        <v>761</v>
      </c>
      <c r="H73" s="400" t="s">
        <v>466</v>
      </c>
      <c r="I73" s="400" t="s">
        <v>467</v>
      </c>
      <c r="J73" s="400" t="s">
        <v>1266</v>
      </c>
      <c r="K73" s="400">
        <v>3103061084</v>
      </c>
      <c r="L73" s="395" t="s">
        <v>1267</v>
      </c>
      <c r="M73" s="327">
        <v>42826</v>
      </c>
      <c r="N73" s="327">
        <v>43830</v>
      </c>
      <c r="O73" s="400" t="s">
        <v>694</v>
      </c>
      <c r="P73" s="400" t="s">
        <v>924</v>
      </c>
      <c r="Q73" s="66">
        <v>0.3</v>
      </c>
      <c r="R73" s="329">
        <v>0.45</v>
      </c>
      <c r="S73" s="330">
        <v>0.75</v>
      </c>
      <c r="T73" s="66">
        <v>1</v>
      </c>
      <c r="U73" s="71">
        <v>0.3</v>
      </c>
      <c r="V73" s="69">
        <f t="shared" si="7"/>
        <v>1</v>
      </c>
      <c r="W73" s="64">
        <v>0.44</v>
      </c>
      <c r="X73" s="67">
        <f t="shared" si="6"/>
        <v>0.97777777777777775</v>
      </c>
      <c r="Y73" s="67">
        <v>0.73</v>
      </c>
      <c r="Z73" s="67">
        <v>0.44</v>
      </c>
      <c r="AA73" s="658">
        <v>0.96</v>
      </c>
      <c r="AB73" s="62">
        <f>AA73/T73</f>
        <v>0.96</v>
      </c>
      <c r="AC73" s="325" t="s">
        <v>502</v>
      </c>
      <c r="AD73" s="325" t="s">
        <v>503</v>
      </c>
      <c r="AE73" s="325"/>
      <c r="AF73" s="400">
        <v>1186</v>
      </c>
      <c r="AG73" s="400" t="s">
        <v>508</v>
      </c>
      <c r="AH73" s="325" t="s">
        <v>581</v>
      </c>
      <c r="AI73" s="332" t="s">
        <v>889</v>
      </c>
      <c r="AJ73" s="332" t="s">
        <v>889</v>
      </c>
      <c r="AK73" s="332" t="s">
        <v>889</v>
      </c>
      <c r="AL73" s="332" t="s">
        <v>1657</v>
      </c>
      <c r="AM73" s="332" t="s">
        <v>777</v>
      </c>
      <c r="AN73" s="332" t="s">
        <v>777</v>
      </c>
      <c r="AO73" s="332" t="s">
        <v>777</v>
      </c>
      <c r="AP73" s="332" t="s">
        <v>777</v>
      </c>
      <c r="AQ73" s="332" t="s">
        <v>777</v>
      </c>
      <c r="AR73" s="332" t="s">
        <v>777</v>
      </c>
      <c r="AS73" s="332" t="s">
        <v>777</v>
      </c>
      <c r="AT73" s="332" t="s">
        <v>777</v>
      </c>
      <c r="AU73" s="332" t="s">
        <v>1658</v>
      </c>
      <c r="AV73" s="332" t="s">
        <v>777</v>
      </c>
      <c r="AW73" s="332" t="s">
        <v>777</v>
      </c>
      <c r="AX73" s="332" t="s">
        <v>777</v>
      </c>
      <c r="AY73" s="332" t="s">
        <v>777</v>
      </c>
      <c r="AZ73" s="332" t="s">
        <v>777</v>
      </c>
      <c r="BA73" s="332" t="s">
        <v>777</v>
      </c>
      <c r="BB73" s="332" t="s">
        <v>777</v>
      </c>
      <c r="BC73" s="332" t="s">
        <v>777</v>
      </c>
      <c r="BD73" s="332" t="s">
        <v>777</v>
      </c>
      <c r="BE73" s="332" t="s">
        <v>777</v>
      </c>
      <c r="BF73" s="332" t="s">
        <v>777</v>
      </c>
      <c r="BG73" s="400" t="s">
        <v>1269</v>
      </c>
    </row>
    <row r="74" spans="1:59" s="167" customFormat="1" ht="200.1" customHeight="1">
      <c r="A74" s="499">
        <v>57</v>
      </c>
      <c r="B74" s="49" t="s">
        <v>976</v>
      </c>
      <c r="C74" s="369" t="s">
        <v>457</v>
      </c>
      <c r="D74" s="400" t="s">
        <v>465</v>
      </c>
      <c r="E74" s="333" t="s">
        <v>925</v>
      </c>
      <c r="F74" s="333" t="s">
        <v>695</v>
      </c>
      <c r="G74" s="400" t="s">
        <v>761</v>
      </c>
      <c r="H74" s="400" t="s">
        <v>466</v>
      </c>
      <c r="I74" s="400" t="s">
        <v>467</v>
      </c>
      <c r="J74" s="400" t="s">
        <v>1266</v>
      </c>
      <c r="K74" s="400">
        <v>3103061084</v>
      </c>
      <c r="L74" s="395" t="s">
        <v>1267</v>
      </c>
      <c r="M74" s="327">
        <v>42826</v>
      </c>
      <c r="N74" s="327">
        <v>43830</v>
      </c>
      <c r="O74" s="400" t="s">
        <v>696</v>
      </c>
      <c r="P74" s="400" t="s">
        <v>926</v>
      </c>
      <c r="Q74" s="66">
        <v>0.2</v>
      </c>
      <c r="R74" s="329">
        <v>0.6</v>
      </c>
      <c r="S74" s="329">
        <v>0.7</v>
      </c>
      <c r="T74" s="66">
        <v>0.8</v>
      </c>
      <c r="U74" s="72">
        <v>0.55100000000000005</v>
      </c>
      <c r="V74" s="69">
        <f t="shared" si="7"/>
        <v>2.7549999999999999</v>
      </c>
      <c r="W74" s="64">
        <v>0.66800000000000004</v>
      </c>
      <c r="X74" s="73">
        <f t="shared" si="6"/>
        <v>1.1133333333333335</v>
      </c>
      <c r="Y74" s="67">
        <v>0.80700000000000005</v>
      </c>
      <c r="Z74" s="67">
        <f>+Y74/S74</f>
        <v>1.152857142857143</v>
      </c>
      <c r="AA74" s="62">
        <v>0.92900000000000005</v>
      </c>
      <c r="AB74" s="329">
        <v>1.1612499999999999</v>
      </c>
      <c r="AC74" s="325" t="s">
        <v>502</v>
      </c>
      <c r="AD74" s="325" t="s">
        <v>503</v>
      </c>
      <c r="AE74" s="325"/>
      <c r="AF74" s="400">
        <v>1186</v>
      </c>
      <c r="AG74" s="400" t="s">
        <v>508</v>
      </c>
      <c r="AH74" s="325" t="s">
        <v>581</v>
      </c>
      <c r="AI74" s="332" t="s">
        <v>889</v>
      </c>
      <c r="AJ74" s="332" t="s">
        <v>889</v>
      </c>
      <c r="AK74" s="332" t="s">
        <v>889</v>
      </c>
      <c r="AL74" s="332" t="s">
        <v>1657</v>
      </c>
      <c r="AM74" s="332" t="s">
        <v>777</v>
      </c>
      <c r="AN74" s="332" t="s">
        <v>777</v>
      </c>
      <c r="AO74" s="332" t="s">
        <v>777</v>
      </c>
      <c r="AP74" s="332" t="s">
        <v>777</v>
      </c>
      <c r="AQ74" s="332" t="s">
        <v>777</v>
      </c>
      <c r="AR74" s="332" t="s">
        <v>777</v>
      </c>
      <c r="AS74" s="332" t="s">
        <v>777</v>
      </c>
      <c r="AT74" s="332" t="s">
        <v>777</v>
      </c>
      <c r="AU74" s="332" t="s">
        <v>1658</v>
      </c>
      <c r="AV74" s="332" t="s">
        <v>777</v>
      </c>
      <c r="AW74" s="332" t="s">
        <v>777</v>
      </c>
      <c r="AX74" s="332" t="s">
        <v>777</v>
      </c>
      <c r="AY74" s="332" t="s">
        <v>777</v>
      </c>
      <c r="AZ74" s="332" t="s">
        <v>777</v>
      </c>
      <c r="BA74" s="332" t="s">
        <v>777</v>
      </c>
      <c r="BB74" s="332" t="s">
        <v>777</v>
      </c>
      <c r="BC74" s="332" t="s">
        <v>777</v>
      </c>
      <c r="BD74" s="332" t="s">
        <v>777</v>
      </c>
      <c r="BE74" s="332" t="s">
        <v>777</v>
      </c>
      <c r="BF74" s="332" t="s">
        <v>777</v>
      </c>
      <c r="BG74" s="400" t="s">
        <v>1269</v>
      </c>
    </row>
    <row r="75" spans="1:59" s="167" customFormat="1" ht="200.1" customHeight="1">
      <c r="A75" s="499">
        <v>58</v>
      </c>
      <c r="B75" s="49" t="s">
        <v>977</v>
      </c>
      <c r="C75" s="369" t="s">
        <v>457</v>
      </c>
      <c r="D75" s="400" t="s">
        <v>465</v>
      </c>
      <c r="E75" s="333" t="s">
        <v>454</v>
      </c>
      <c r="F75" s="333" t="s">
        <v>697</v>
      </c>
      <c r="G75" s="400" t="s">
        <v>761</v>
      </c>
      <c r="H75" s="400" t="s">
        <v>466</v>
      </c>
      <c r="I75" s="400" t="s">
        <v>467</v>
      </c>
      <c r="J75" s="400" t="s">
        <v>777</v>
      </c>
      <c r="K75" s="400" t="s">
        <v>777</v>
      </c>
      <c r="L75" s="395" t="s">
        <v>777</v>
      </c>
      <c r="M75" s="327">
        <v>42826</v>
      </c>
      <c r="N75" s="327">
        <v>42767</v>
      </c>
      <c r="O75" s="400" t="s">
        <v>698</v>
      </c>
      <c r="P75" s="400" t="s">
        <v>698</v>
      </c>
      <c r="Q75" s="66">
        <v>1</v>
      </c>
      <c r="R75" s="194" t="s">
        <v>777</v>
      </c>
      <c r="S75" s="194" t="s">
        <v>777</v>
      </c>
      <c r="T75" s="194" t="s">
        <v>777</v>
      </c>
      <c r="U75" s="64">
        <v>1</v>
      </c>
      <c r="V75" s="69">
        <f t="shared" si="7"/>
        <v>1</v>
      </c>
      <c r="W75" s="333" t="s">
        <v>949</v>
      </c>
      <c r="X75" s="333" t="s">
        <v>949</v>
      </c>
      <c r="Y75" s="400" t="s">
        <v>949</v>
      </c>
      <c r="Z75" s="400" t="s">
        <v>949</v>
      </c>
      <c r="AA75" s="62"/>
      <c r="AB75" s="329"/>
      <c r="AC75" s="325" t="s">
        <v>502</v>
      </c>
      <c r="AD75" s="325" t="s">
        <v>503</v>
      </c>
      <c r="AE75" s="325"/>
      <c r="AF75" s="400">
        <v>1186</v>
      </c>
      <c r="AG75" s="400" t="s">
        <v>508</v>
      </c>
      <c r="AH75" s="325" t="s">
        <v>581</v>
      </c>
      <c r="AI75" s="332" t="s">
        <v>889</v>
      </c>
      <c r="AJ75" s="332" t="s">
        <v>889</v>
      </c>
      <c r="AK75" s="332" t="s">
        <v>889</v>
      </c>
      <c r="AL75" s="332" t="s">
        <v>1657</v>
      </c>
      <c r="AM75" s="332" t="s">
        <v>777</v>
      </c>
      <c r="AN75" s="332" t="s">
        <v>777</v>
      </c>
      <c r="AO75" s="332" t="s">
        <v>777</v>
      </c>
      <c r="AP75" s="332" t="s">
        <v>777</v>
      </c>
      <c r="AQ75" s="332" t="s">
        <v>777</v>
      </c>
      <c r="AR75" s="332" t="s">
        <v>777</v>
      </c>
      <c r="AS75" s="332" t="s">
        <v>777</v>
      </c>
      <c r="AT75" s="332" t="s">
        <v>777</v>
      </c>
      <c r="AU75" s="332" t="s">
        <v>1658</v>
      </c>
      <c r="AV75" s="332" t="s">
        <v>777</v>
      </c>
      <c r="AW75" s="332" t="s">
        <v>777</v>
      </c>
      <c r="AX75" s="332" t="s">
        <v>777</v>
      </c>
      <c r="AY75" s="332" t="s">
        <v>777</v>
      </c>
      <c r="AZ75" s="332" t="s">
        <v>777</v>
      </c>
      <c r="BA75" s="332" t="s">
        <v>777</v>
      </c>
      <c r="BB75" s="332" t="s">
        <v>777</v>
      </c>
      <c r="BC75" s="332" t="s">
        <v>777</v>
      </c>
      <c r="BD75" s="332" t="s">
        <v>777</v>
      </c>
      <c r="BE75" s="332" t="s">
        <v>777</v>
      </c>
      <c r="BF75" s="332" t="s">
        <v>777</v>
      </c>
      <c r="BG75" s="332" t="s">
        <v>777</v>
      </c>
    </row>
    <row r="76" spans="1:59" s="167" customFormat="1" ht="200.1" customHeight="1">
      <c r="A76" s="499">
        <v>59</v>
      </c>
      <c r="B76" s="49" t="s">
        <v>978</v>
      </c>
      <c r="C76" s="369" t="s">
        <v>457</v>
      </c>
      <c r="D76" s="400" t="s">
        <v>465</v>
      </c>
      <c r="E76" s="333" t="s">
        <v>454</v>
      </c>
      <c r="F76" s="333" t="s">
        <v>699</v>
      </c>
      <c r="G76" s="400" t="s">
        <v>761</v>
      </c>
      <c r="H76" s="400" t="s">
        <v>466</v>
      </c>
      <c r="I76" s="400" t="s">
        <v>467</v>
      </c>
      <c r="J76" s="400" t="s">
        <v>1266</v>
      </c>
      <c r="K76" s="400">
        <v>3103061084</v>
      </c>
      <c r="L76" s="395" t="s">
        <v>1267</v>
      </c>
      <c r="M76" s="327">
        <v>42826</v>
      </c>
      <c r="N76" s="327">
        <v>43830</v>
      </c>
      <c r="O76" s="400" t="s">
        <v>700</v>
      </c>
      <c r="P76" s="400" t="s">
        <v>700</v>
      </c>
      <c r="Q76" s="66">
        <v>0.2</v>
      </c>
      <c r="R76" s="329">
        <v>0.5</v>
      </c>
      <c r="S76" s="329">
        <v>0.75</v>
      </c>
      <c r="T76" s="66">
        <v>1</v>
      </c>
      <c r="U76" s="329">
        <v>0.2</v>
      </c>
      <c r="V76" s="69">
        <f t="shared" si="7"/>
        <v>1</v>
      </c>
      <c r="W76" s="64">
        <v>0.48</v>
      </c>
      <c r="X76" s="74">
        <f>+W76*100/R76</f>
        <v>96</v>
      </c>
      <c r="Y76" s="329">
        <v>0.75</v>
      </c>
      <c r="Z76" s="67">
        <f t="shared" ref="Z76:Z81" si="8">+Y76/S76</f>
        <v>1</v>
      </c>
      <c r="AA76" s="658">
        <v>0.93300000000000005</v>
      </c>
      <c r="AB76" s="62">
        <f t="shared" ref="AB76:AB81" si="9">AA76/T76</f>
        <v>0.93300000000000005</v>
      </c>
      <c r="AC76" s="325" t="s">
        <v>502</v>
      </c>
      <c r="AD76" s="325" t="s">
        <v>503</v>
      </c>
      <c r="AE76" s="325"/>
      <c r="AF76" s="400">
        <v>1186</v>
      </c>
      <c r="AG76" s="400" t="s">
        <v>508</v>
      </c>
      <c r="AH76" s="325" t="s">
        <v>514</v>
      </c>
      <c r="AI76" s="332" t="s">
        <v>889</v>
      </c>
      <c r="AJ76" s="332" t="s">
        <v>889</v>
      </c>
      <c r="AK76" s="332" t="s">
        <v>889</v>
      </c>
      <c r="AL76" s="332" t="s">
        <v>1657</v>
      </c>
      <c r="AM76" s="332" t="s">
        <v>777</v>
      </c>
      <c r="AN76" s="332" t="s">
        <v>777</v>
      </c>
      <c r="AO76" s="332" t="s">
        <v>777</v>
      </c>
      <c r="AP76" s="332" t="s">
        <v>777</v>
      </c>
      <c r="AQ76" s="332" t="s">
        <v>777</v>
      </c>
      <c r="AR76" s="332" t="s">
        <v>777</v>
      </c>
      <c r="AS76" s="332" t="s">
        <v>777</v>
      </c>
      <c r="AT76" s="332" t="s">
        <v>777</v>
      </c>
      <c r="AU76" s="332" t="s">
        <v>1658</v>
      </c>
      <c r="AV76" s="332" t="s">
        <v>777</v>
      </c>
      <c r="AW76" s="332" t="s">
        <v>777</v>
      </c>
      <c r="AX76" s="332" t="s">
        <v>777</v>
      </c>
      <c r="AY76" s="332" t="s">
        <v>777</v>
      </c>
      <c r="AZ76" s="332" t="s">
        <v>777</v>
      </c>
      <c r="BA76" s="332" t="s">
        <v>777</v>
      </c>
      <c r="BB76" s="332" t="s">
        <v>777</v>
      </c>
      <c r="BC76" s="332" t="s">
        <v>777</v>
      </c>
      <c r="BD76" s="332" t="s">
        <v>777</v>
      </c>
      <c r="BE76" s="332" t="s">
        <v>777</v>
      </c>
      <c r="BF76" s="332" t="s">
        <v>777</v>
      </c>
      <c r="BG76" s="400" t="s">
        <v>1269</v>
      </c>
    </row>
    <row r="77" spans="1:59" s="167" customFormat="1" ht="200.1" customHeight="1">
      <c r="A77" s="499">
        <v>60</v>
      </c>
      <c r="B77" s="49" t="s">
        <v>979</v>
      </c>
      <c r="C77" s="369" t="s">
        <v>457</v>
      </c>
      <c r="D77" s="400" t="s">
        <v>465</v>
      </c>
      <c r="E77" s="333" t="s">
        <v>454</v>
      </c>
      <c r="F77" s="333" t="s">
        <v>701</v>
      </c>
      <c r="G77" s="400" t="s">
        <v>761</v>
      </c>
      <c r="H77" s="400" t="s">
        <v>466</v>
      </c>
      <c r="I77" s="400" t="s">
        <v>467</v>
      </c>
      <c r="J77" s="400" t="s">
        <v>1266</v>
      </c>
      <c r="K77" s="400">
        <v>3103061084</v>
      </c>
      <c r="L77" s="395" t="s">
        <v>1267</v>
      </c>
      <c r="M77" s="327">
        <v>42826</v>
      </c>
      <c r="N77" s="327">
        <v>43830</v>
      </c>
      <c r="O77" s="400" t="s">
        <v>702</v>
      </c>
      <c r="P77" s="400" t="s">
        <v>927</v>
      </c>
      <c r="Q77" s="66">
        <v>0.3</v>
      </c>
      <c r="R77" s="329">
        <v>0.5</v>
      </c>
      <c r="S77" s="330">
        <v>0.7</v>
      </c>
      <c r="T77" s="66">
        <v>1</v>
      </c>
      <c r="U77" s="329">
        <v>0.28000000000000003</v>
      </c>
      <c r="V77" s="69">
        <f t="shared" si="7"/>
        <v>0.93333333333333346</v>
      </c>
      <c r="W77" s="67">
        <v>0.48299999999999998</v>
      </c>
      <c r="X77" s="74">
        <v>97</v>
      </c>
      <c r="Y77" s="67">
        <v>0.7</v>
      </c>
      <c r="Z77" s="67">
        <f t="shared" si="8"/>
        <v>1</v>
      </c>
      <c r="AA77" s="658">
        <v>0.98</v>
      </c>
      <c r="AB77" s="62">
        <f t="shared" si="9"/>
        <v>0.98</v>
      </c>
      <c r="AC77" s="325" t="s">
        <v>502</v>
      </c>
      <c r="AD77" s="325" t="s">
        <v>503</v>
      </c>
      <c r="AE77" s="325"/>
      <c r="AF77" s="400">
        <v>1186</v>
      </c>
      <c r="AG77" s="400" t="s">
        <v>508</v>
      </c>
      <c r="AH77" s="325" t="s">
        <v>515</v>
      </c>
      <c r="AI77" s="332" t="s">
        <v>889</v>
      </c>
      <c r="AJ77" s="332" t="s">
        <v>889</v>
      </c>
      <c r="AK77" s="332" t="s">
        <v>889</v>
      </c>
      <c r="AL77" s="332" t="s">
        <v>1657</v>
      </c>
      <c r="AM77" s="332" t="s">
        <v>777</v>
      </c>
      <c r="AN77" s="332" t="s">
        <v>777</v>
      </c>
      <c r="AO77" s="332" t="s">
        <v>777</v>
      </c>
      <c r="AP77" s="332" t="s">
        <v>777</v>
      </c>
      <c r="AQ77" s="332" t="s">
        <v>777</v>
      </c>
      <c r="AR77" s="332" t="s">
        <v>777</v>
      </c>
      <c r="AS77" s="332" t="s">
        <v>777</v>
      </c>
      <c r="AT77" s="332" t="s">
        <v>777</v>
      </c>
      <c r="AU77" s="332" t="s">
        <v>1658</v>
      </c>
      <c r="AV77" s="332" t="s">
        <v>777</v>
      </c>
      <c r="AW77" s="332" t="s">
        <v>777</v>
      </c>
      <c r="AX77" s="332" t="s">
        <v>777</v>
      </c>
      <c r="AY77" s="332" t="s">
        <v>777</v>
      </c>
      <c r="AZ77" s="332" t="s">
        <v>777</v>
      </c>
      <c r="BA77" s="332" t="s">
        <v>777</v>
      </c>
      <c r="BB77" s="332" t="s">
        <v>777</v>
      </c>
      <c r="BC77" s="332" t="s">
        <v>777</v>
      </c>
      <c r="BD77" s="332" t="s">
        <v>777</v>
      </c>
      <c r="BE77" s="332" t="s">
        <v>777</v>
      </c>
      <c r="BF77" s="332" t="s">
        <v>777</v>
      </c>
      <c r="BG77" s="400" t="s">
        <v>1269</v>
      </c>
    </row>
    <row r="78" spans="1:59" s="167" customFormat="1" ht="200.1" customHeight="1">
      <c r="A78" s="499">
        <v>61</v>
      </c>
      <c r="B78" s="49" t="s">
        <v>980</v>
      </c>
      <c r="C78" s="369" t="s">
        <v>457</v>
      </c>
      <c r="D78" s="400" t="s">
        <v>465</v>
      </c>
      <c r="E78" s="333" t="s">
        <v>454</v>
      </c>
      <c r="F78" s="333" t="s">
        <v>703</v>
      </c>
      <c r="G78" s="400" t="s">
        <v>761</v>
      </c>
      <c r="H78" s="400" t="s">
        <v>466</v>
      </c>
      <c r="I78" s="400" t="s">
        <v>467</v>
      </c>
      <c r="J78" s="400" t="s">
        <v>1266</v>
      </c>
      <c r="K78" s="400">
        <v>3103061084</v>
      </c>
      <c r="L78" s="395" t="s">
        <v>1267</v>
      </c>
      <c r="M78" s="327">
        <v>42826</v>
      </c>
      <c r="N78" s="327">
        <v>43830</v>
      </c>
      <c r="O78" s="400" t="s">
        <v>704</v>
      </c>
      <c r="P78" s="400" t="s">
        <v>928</v>
      </c>
      <c r="Q78" s="66">
        <v>0.3</v>
      </c>
      <c r="R78" s="329">
        <v>0.5</v>
      </c>
      <c r="S78" s="330">
        <v>0.7</v>
      </c>
      <c r="T78" s="66">
        <v>1</v>
      </c>
      <c r="U78" s="329">
        <v>0.28000000000000003</v>
      </c>
      <c r="V78" s="69">
        <f t="shared" si="7"/>
        <v>0.93333333333333346</v>
      </c>
      <c r="W78" s="67">
        <v>0.48299999999999998</v>
      </c>
      <c r="X78" s="74">
        <v>97</v>
      </c>
      <c r="Y78" s="67">
        <v>0.55700000000000005</v>
      </c>
      <c r="Z78" s="67">
        <f t="shared" si="8"/>
        <v>0.79571428571428582</v>
      </c>
      <c r="AA78" s="658">
        <v>0.99199999999999999</v>
      </c>
      <c r="AB78" s="62">
        <f t="shared" si="9"/>
        <v>0.99199999999999999</v>
      </c>
      <c r="AC78" s="325" t="s">
        <v>502</v>
      </c>
      <c r="AD78" s="325" t="s">
        <v>503</v>
      </c>
      <c r="AE78" s="325"/>
      <c r="AF78" s="400">
        <v>1186</v>
      </c>
      <c r="AG78" s="400" t="s">
        <v>508</v>
      </c>
      <c r="AH78" s="325" t="s">
        <v>515</v>
      </c>
      <c r="AI78" s="332" t="s">
        <v>889</v>
      </c>
      <c r="AJ78" s="332" t="s">
        <v>889</v>
      </c>
      <c r="AK78" s="332" t="s">
        <v>889</v>
      </c>
      <c r="AL78" s="332" t="s">
        <v>1657</v>
      </c>
      <c r="AM78" s="332" t="s">
        <v>777</v>
      </c>
      <c r="AN78" s="332" t="s">
        <v>777</v>
      </c>
      <c r="AO78" s="332" t="s">
        <v>777</v>
      </c>
      <c r="AP78" s="332" t="s">
        <v>777</v>
      </c>
      <c r="AQ78" s="332" t="s">
        <v>777</v>
      </c>
      <c r="AR78" s="332" t="s">
        <v>777</v>
      </c>
      <c r="AS78" s="332" t="s">
        <v>777</v>
      </c>
      <c r="AT78" s="332" t="s">
        <v>777</v>
      </c>
      <c r="AU78" s="332" t="s">
        <v>1658</v>
      </c>
      <c r="AV78" s="332" t="s">
        <v>777</v>
      </c>
      <c r="AW78" s="332" t="s">
        <v>777</v>
      </c>
      <c r="AX78" s="332" t="s">
        <v>777</v>
      </c>
      <c r="AY78" s="332" t="s">
        <v>777</v>
      </c>
      <c r="AZ78" s="332" t="s">
        <v>777</v>
      </c>
      <c r="BA78" s="332" t="s">
        <v>777</v>
      </c>
      <c r="BB78" s="332" t="s">
        <v>777</v>
      </c>
      <c r="BC78" s="332" t="s">
        <v>777</v>
      </c>
      <c r="BD78" s="332" t="s">
        <v>777</v>
      </c>
      <c r="BE78" s="332" t="s">
        <v>777</v>
      </c>
      <c r="BF78" s="332" t="s">
        <v>777</v>
      </c>
      <c r="BG78" s="400" t="s">
        <v>1269</v>
      </c>
    </row>
    <row r="79" spans="1:59" s="167" customFormat="1" ht="200.1" customHeight="1">
      <c r="A79" s="499">
        <v>62</v>
      </c>
      <c r="B79" s="49" t="s">
        <v>981</v>
      </c>
      <c r="C79" s="369" t="s">
        <v>457</v>
      </c>
      <c r="D79" s="400" t="s">
        <v>465</v>
      </c>
      <c r="E79" s="333" t="s">
        <v>454</v>
      </c>
      <c r="F79" s="333" t="s">
        <v>705</v>
      </c>
      <c r="G79" s="400" t="s">
        <v>761</v>
      </c>
      <c r="H79" s="400" t="s">
        <v>466</v>
      </c>
      <c r="I79" s="400" t="s">
        <v>467</v>
      </c>
      <c r="J79" s="400" t="s">
        <v>1266</v>
      </c>
      <c r="K79" s="400">
        <v>3103061084</v>
      </c>
      <c r="L79" s="395" t="s">
        <v>1267</v>
      </c>
      <c r="M79" s="327">
        <v>42826</v>
      </c>
      <c r="N79" s="327">
        <v>43830</v>
      </c>
      <c r="O79" s="400" t="s">
        <v>706</v>
      </c>
      <c r="P79" s="400" t="s">
        <v>929</v>
      </c>
      <c r="Q79" s="66">
        <v>0.3</v>
      </c>
      <c r="R79" s="329">
        <v>0.5</v>
      </c>
      <c r="S79" s="330">
        <v>0.7</v>
      </c>
      <c r="T79" s="66">
        <v>1</v>
      </c>
      <c r="U79" s="72">
        <v>0.307</v>
      </c>
      <c r="V79" s="69">
        <f t="shared" si="7"/>
        <v>1.0233333333333334</v>
      </c>
      <c r="W79" s="66">
        <v>0.5</v>
      </c>
      <c r="X79" s="75">
        <f>+W79/R79</f>
        <v>1</v>
      </c>
      <c r="Y79" s="67">
        <v>0.7</v>
      </c>
      <c r="Z79" s="67">
        <f t="shared" si="8"/>
        <v>1</v>
      </c>
      <c r="AA79" s="658">
        <v>0.94</v>
      </c>
      <c r="AB79" s="62">
        <f t="shared" si="9"/>
        <v>0.94</v>
      </c>
      <c r="AC79" s="325" t="s">
        <v>502</v>
      </c>
      <c r="AD79" s="325" t="s">
        <v>503</v>
      </c>
      <c r="AE79" s="325"/>
      <c r="AF79" s="400">
        <v>1186</v>
      </c>
      <c r="AG79" s="400" t="s">
        <v>508</v>
      </c>
      <c r="AH79" s="325" t="s">
        <v>516</v>
      </c>
      <c r="AI79" s="332" t="s">
        <v>889</v>
      </c>
      <c r="AJ79" s="332" t="s">
        <v>889</v>
      </c>
      <c r="AK79" s="332" t="s">
        <v>889</v>
      </c>
      <c r="AL79" s="332" t="s">
        <v>1657</v>
      </c>
      <c r="AM79" s="332" t="s">
        <v>777</v>
      </c>
      <c r="AN79" s="332" t="s">
        <v>777</v>
      </c>
      <c r="AO79" s="332" t="s">
        <v>777</v>
      </c>
      <c r="AP79" s="332" t="s">
        <v>777</v>
      </c>
      <c r="AQ79" s="332" t="s">
        <v>777</v>
      </c>
      <c r="AR79" s="332" t="s">
        <v>777</v>
      </c>
      <c r="AS79" s="332" t="s">
        <v>777</v>
      </c>
      <c r="AT79" s="332" t="s">
        <v>777</v>
      </c>
      <c r="AU79" s="332" t="s">
        <v>1658</v>
      </c>
      <c r="AV79" s="332" t="s">
        <v>777</v>
      </c>
      <c r="AW79" s="332" t="s">
        <v>777</v>
      </c>
      <c r="AX79" s="332" t="s">
        <v>777</v>
      </c>
      <c r="AY79" s="332" t="s">
        <v>777</v>
      </c>
      <c r="AZ79" s="332" t="s">
        <v>777</v>
      </c>
      <c r="BA79" s="332" t="s">
        <v>777</v>
      </c>
      <c r="BB79" s="332" t="s">
        <v>777</v>
      </c>
      <c r="BC79" s="332" t="s">
        <v>777</v>
      </c>
      <c r="BD79" s="332" t="s">
        <v>777</v>
      </c>
      <c r="BE79" s="332" t="s">
        <v>777</v>
      </c>
      <c r="BF79" s="332" t="s">
        <v>777</v>
      </c>
      <c r="BG79" s="400" t="s">
        <v>1269</v>
      </c>
    </row>
    <row r="80" spans="1:59" s="167" customFormat="1" ht="200.1" customHeight="1">
      <c r="A80" s="499">
        <v>63</v>
      </c>
      <c r="B80" s="49" t="s">
        <v>982</v>
      </c>
      <c r="C80" s="369" t="s">
        <v>457</v>
      </c>
      <c r="D80" s="400" t="s">
        <v>465</v>
      </c>
      <c r="E80" s="333" t="s">
        <v>454</v>
      </c>
      <c r="F80" s="333" t="s">
        <v>707</v>
      </c>
      <c r="G80" s="400" t="s">
        <v>761</v>
      </c>
      <c r="H80" s="400" t="s">
        <v>466</v>
      </c>
      <c r="I80" s="400" t="s">
        <v>467</v>
      </c>
      <c r="J80" s="400" t="s">
        <v>1266</v>
      </c>
      <c r="K80" s="400">
        <v>3103061084</v>
      </c>
      <c r="L80" s="395" t="s">
        <v>1267</v>
      </c>
      <c r="M80" s="327">
        <v>42826</v>
      </c>
      <c r="N80" s="327">
        <v>43830</v>
      </c>
      <c r="O80" s="400" t="s">
        <v>708</v>
      </c>
      <c r="P80" s="400" t="s">
        <v>930</v>
      </c>
      <c r="Q80" s="71">
        <v>0.75</v>
      </c>
      <c r="R80" s="71">
        <v>0.8</v>
      </c>
      <c r="S80" s="71">
        <v>0.85</v>
      </c>
      <c r="T80" s="71">
        <v>0.95</v>
      </c>
      <c r="U80" s="330">
        <v>0.76</v>
      </c>
      <c r="V80" s="69">
        <f t="shared" si="7"/>
        <v>1.0133333333333334</v>
      </c>
      <c r="W80" s="66">
        <v>0.8</v>
      </c>
      <c r="X80" s="76">
        <f>+W80/R80</f>
        <v>1</v>
      </c>
      <c r="Y80" s="67">
        <v>0.85</v>
      </c>
      <c r="Z80" s="67">
        <f t="shared" si="8"/>
        <v>1</v>
      </c>
      <c r="AA80" s="658">
        <v>0.93500000000000005</v>
      </c>
      <c r="AB80" s="62">
        <f t="shared" si="9"/>
        <v>0.98421052631578954</v>
      </c>
      <c r="AC80" s="325" t="s">
        <v>502</v>
      </c>
      <c r="AD80" s="325" t="s">
        <v>503</v>
      </c>
      <c r="AE80" s="325"/>
      <c r="AF80" s="400">
        <v>1186</v>
      </c>
      <c r="AG80" s="400" t="s">
        <v>508</v>
      </c>
      <c r="AH80" s="325" t="s">
        <v>516</v>
      </c>
      <c r="AI80" s="332" t="s">
        <v>889</v>
      </c>
      <c r="AJ80" s="332" t="s">
        <v>889</v>
      </c>
      <c r="AK80" s="332" t="s">
        <v>889</v>
      </c>
      <c r="AL80" s="332" t="s">
        <v>1657</v>
      </c>
      <c r="AM80" s="332" t="s">
        <v>777</v>
      </c>
      <c r="AN80" s="332" t="s">
        <v>777</v>
      </c>
      <c r="AO80" s="332" t="s">
        <v>777</v>
      </c>
      <c r="AP80" s="332" t="s">
        <v>777</v>
      </c>
      <c r="AQ80" s="332" t="s">
        <v>777</v>
      </c>
      <c r="AR80" s="332" t="s">
        <v>777</v>
      </c>
      <c r="AS80" s="332" t="s">
        <v>777</v>
      </c>
      <c r="AT80" s="332" t="s">
        <v>777</v>
      </c>
      <c r="AU80" s="332" t="s">
        <v>1658</v>
      </c>
      <c r="AV80" s="332" t="s">
        <v>777</v>
      </c>
      <c r="AW80" s="332" t="s">
        <v>777</v>
      </c>
      <c r="AX80" s="332" t="s">
        <v>777</v>
      </c>
      <c r="AY80" s="332" t="s">
        <v>777</v>
      </c>
      <c r="AZ80" s="332" t="s">
        <v>777</v>
      </c>
      <c r="BA80" s="332" t="s">
        <v>777</v>
      </c>
      <c r="BB80" s="332" t="s">
        <v>777</v>
      </c>
      <c r="BC80" s="332" t="s">
        <v>777</v>
      </c>
      <c r="BD80" s="332" t="s">
        <v>777</v>
      </c>
      <c r="BE80" s="332" t="s">
        <v>777</v>
      </c>
      <c r="BF80" s="332" t="s">
        <v>777</v>
      </c>
      <c r="BG80" s="400" t="s">
        <v>1269</v>
      </c>
    </row>
    <row r="81" spans="1:59" s="167" customFormat="1" ht="200.1" customHeight="1">
      <c r="A81" s="499">
        <v>64</v>
      </c>
      <c r="B81" s="49" t="s">
        <v>983</v>
      </c>
      <c r="C81" s="369" t="s">
        <v>457</v>
      </c>
      <c r="D81" s="400" t="s">
        <v>465</v>
      </c>
      <c r="E81" s="333" t="s">
        <v>454</v>
      </c>
      <c r="F81" s="333" t="s">
        <v>709</v>
      </c>
      <c r="G81" s="400" t="s">
        <v>761</v>
      </c>
      <c r="H81" s="400" t="s">
        <v>466</v>
      </c>
      <c r="I81" s="400" t="s">
        <v>467</v>
      </c>
      <c r="J81" s="400" t="s">
        <v>1266</v>
      </c>
      <c r="K81" s="400">
        <v>3103061084</v>
      </c>
      <c r="L81" s="395" t="s">
        <v>1267</v>
      </c>
      <c r="M81" s="327">
        <v>42826</v>
      </c>
      <c r="N81" s="327">
        <v>43830</v>
      </c>
      <c r="O81" s="400" t="s">
        <v>710</v>
      </c>
      <c r="P81" s="400" t="s">
        <v>931</v>
      </c>
      <c r="Q81" s="71">
        <v>0.75</v>
      </c>
      <c r="R81" s="71">
        <v>0.8</v>
      </c>
      <c r="S81" s="71">
        <v>0.85</v>
      </c>
      <c r="T81" s="71">
        <v>0.95</v>
      </c>
      <c r="U81" s="330">
        <v>0.77</v>
      </c>
      <c r="V81" s="69">
        <f t="shared" si="7"/>
        <v>1.0266666666666666</v>
      </c>
      <c r="W81" s="66">
        <v>0.8</v>
      </c>
      <c r="X81" s="76">
        <f>+W81/R81</f>
        <v>1</v>
      </c>
      <c r="Y81" s="67">
        <v>0.85</v>
      </c>
      <c r="Z81" s="67">
        <f t="shared" si="8"/>
        <v>1</v>
      </c>
      <c r="AA81" s="658">
        <v>0.93500000000000005</v>
      </c>
      <c r="AB81" s="62">
        <f t="shared" si="9"/>
        <v>0.98421052631578954</v>
      </c>
      <c r="AC81" s="325" t="s">
        <v>502</v>
      </c>
      <c r="AD81" s="325" t="s">
        <v>503</v>
      </c>
      <c r="AE81" s="325"/>
      <c r="AF81" s="400">
        <v>1186</v>
      </c>
      <c r="AG81" s="400" t="s">
        <v>508</v>
      </c>
      <c r="AH81" s="325" t="s">
        <v>516</v>
      </c>
      <c r="AI81" s="332" t="s">
        <v>889</v>
      </c>
      <c r="AJ81" s="332" t="s">
        <v>889</v>
      </c>
      <c r="AK81" s="332" t="s">
        <v>889</v>
      </c>
      <c r="AL81" s="332" t="s">
        <v>1657</v>
      </c>
      <c r="AM81" s="332" t="s">
        <v>777</v>
      </c>
      <c r="AN81" s="332" t="s">
        <v>777</v>
      </c>
      <c r="AO81" s="332" t="s">
        <v>777</v>
      </c>
      <c r="AP81" s="332" t="s">
        <v>777</v>
      </c>
      <c r="AQ81" s="332" t="s">
        <v>777</v>
      </c>
      <c r="AR81" s="332" t="s">
        <v>777</v>
      </c>
      <c r="AS81" s="332" t="s">
        <v>777</v>
      </c>
      <c r="AT81" s="332" t="s">
        <v>777</v>
      </c>
      <c r="AU81" s="332" t="s">
        <v>1658</v>
      </c>
      <c r="AV81" s="332" t="s">
        <v>777</v>
      </c>
      <c r="AW81" s="332" t="s">
        <v>777</v>
      </c>
      <c r="AX81" s="332" t="s">
        <v>777</v>
      </c>
      <c r="AY81" s="332" t="s">
        <v>777</v>
      </c>
      <c r="AZ81" s="332" t="s">
        <v>777</v>
      </c>
      <c r="BA81" s="332" t="s">
        <v>777</v>
      </c>
      <c r="BB81" s="332" t="s">
        <v>777</v>
      </c>
      <c r="BC81" s="332" t="s">
        <v>777</v>
      </c>
      <c r="BD81" s="332" t="s">
        <v>777</v>
      </c>
      <c r="BE81" s="332" t="s">
        <v>777</v>
      </c>
      <c r="BF81" s="332" t="s">
        <v>777</v>
      </c>
      <c r="BG81" s="400" t="s">
        <v>1269</v>
      </c>
    </row>
    <row r="82" spans="1:59" s="167" customFormat="1" ht="200.1" customHeight="1">
      <c r="A82" s="499">
        <v>65</v>
      </c>
      <c r="B82" s="49" t="s">
        <v>984</v>
      </c>
      <c r="C82" s="369" t="s">
        <v>457</v>
      </c>
      <c r="D82" s="400" t="s">
        <v>465</v>
      </c>
      <c r="E82" s="333" t="s">
        <v>454</v>
      </c>
      <c r="F82" s="333" t="s">
        <v>932</v>
      </c>
      <c r="G82" s="400" t="s">
        <v>761</v>
      </c>
      <c r="H82" s="400" t="s">
        <v>466</v>
      </c>
      <c r="I82" s="400" t="s">
        <v>467</v>
      </c>
      <c r="J82" s="400" t="s">
        <v>777</v>
      </c>
      <c r="K82" s="400" t="s">
        <v>777</v>
      </c>
      <c r="L82" s="125" t="s">
        <v>777</v>
      </c>
      <c r="M82" s="327">
        <v>42826</v>
      </c>
      <c r="N82" s="327">
        <v>42767</v>
      </c>
      <c r="O82" s="400" t="s">
        <v>711</v>
      </c>
      <c r="P82" s="400" t="s">
        <v>712</v>
      </c>
      <c r="Q82" s="328">
        <v>0.25</v>
      </c>
      <c r="R82" s="328" t="s">
        <v>777</v>
      </c>
      <c r="S82" s="328" t="s">
        <v>777</v>
      </c>
      <c r="T82" s="328" t="s">
        <v>777</v>
      </c>
      <c r="U82" s="69">
        <v>0.25</v>
      </c>
      <c r="V82" s="69">
        <f t="shared" si="7"/>
        <v>1</v>
      </c>
      <c r="W82" s="333" t="s">
        <v>949</v>
      </c>
      <c r="X82" s="333" t="s">
        <v>949</v>
      </c>
      <c r="Y82" s="400" t="s">
        <v>949</v>
      </c>
      <c r="Z82" s="400" t="s">
        <v>949</v>
      </c>
      <c r="AA82" s="331"/>
      <c r="AB82" s="71"/>
      <c r="AC82" s="325" t="s">
        <v>502</v>
      </c>
      <c r="AD82" s="325" t="s">
        <v>503</v>
      </c>
      <c r="AE82" s="325"/>
      <c r="AF82" s="400">
        <v>1187</v>
      </c>
      <c r="AG82" s="400" t="s">
        <v>511</v>
      </c>
      <c r="AH82" s="325" t="s">
        <v>512</v>
      </c>
      <c r="AI82" s="332" t="s">
        <v>889</v>
      </c>
      <c r="AJ82" s="332" t="s">
        <v>889</v>
      </c>
      <c r="AK82" s="332" t="s">
        <v>889</v>
      </c>
      <c r="AL82" s="332" t="s">
        <v>1657</v>
      </c>
      <c r="AM82" s="332" t="s">
        <v>777</v>
      </c>
      <c r="AN82" s="332" t="s">
        <v>777</v>
      </c>
      <c r="AO82" s="332" t="s">
        <v>777</v>
      </c>
      <c r="AP82" s="332" t="s">
        <v>777</v>
      </c>
      <c r="AQ82" s="332" t="s">
        <v>777</v>
      </c>
      <c r="AR82" s="332" t="s">
        <v>777</v>
      </c>
      <c r="AS82" s="332" t="s">
        <v>777</v>
      </c>
      <c r="AT82" s="332" t="s">
        <v>777</v>
      </c>
      <c r="AU82" s="332" t="s">
        <v>1658</v>
      </c>
      <c r="AV82" s="332" t="s">
        <v>777</v>
      </c>
      <c r="AW82" s="332" t="s">
        <v>777</v>
      </c>
      <c r="AX82" s="332" t="s">
        <v>777</v>
      </c>
      <c r="AY82" s="332" t="s">
        <v>777</v>
      </c>
      <c r="AZ82" s="332" t="s">
        <v>777</v>
      </c>
      <c r="BA82" s="332" t="s">
        <v>777</v>
      </c>
      <c r="BB82" s="332" t="s">
        <v>777</v>
      </c>
      <c r="BC82" s="332" t="s">
        <v>777</v>
      </c>
      <c r="BD82" s="332" t="s">
        <v>777</v>
      </c>
      <c r="BE82" s="332" t="s">
        <v>777</v>
      </c>
      <c r="BF82" s="332" t="s">
        <v>777</v>
      </c>
      <c r="BG82" s="332" t="s">
        <v>777</v>
      </c>
    </row>
    <row r="83" spans="1:59" s="167" customFormat="1" ht="200.1" customHeight="1">
      <c r="A83" s="499">
        <v>66</v>
      </c>
      <c r="B83" s="49" t="s">
        <v>985</v>
      </c>
      <c r="C83" s="369" t="s">
        <v>457</v>
      </c>
      <c r="D83" s="400" t="s">
        <v>465</v>
      </c>
      <c r="E83" s="333" t="s">
        <v>454</v>
      </c>
      <c r="F83" s="333" t="s">
        <v>713</v>
      </c>
      <c r="G83" s="400" t="s">
        <v>761</v>
      </c>
      <c r="H83" s="400" t="s">
        <v>466</v>
      </c>
      <c r="I83" s="400" t="s">
        <v>467</v>
      </c>
      <c r="J83" s="400" t="s">
        <v>777</v>
      </c>
      <c r="K83" s="400" t="s">
        <v>777</v>
      </c>
      <c r="L83" s="125" t="s">
        <v>777</v>
      </c>
      <c r="M83" s="327">
        <v>42522</v>
      </c>
      <c r="N83" s="327">
        <v>42886</v>
      </c>
      <c r="O83" s="400" t="s">
        <v>714</v>
      </c>
      <c r="P83" s="400" t="s">
        <v>685</v>
      </c>
      <c r="Q83" s="328">
        <v>0.26</v>
      </c>
      <c r="R83" s="328" t="s">
        <v>777</v>
      </c>
      <c r="S83" s="328" t="s">
        <v>777</v>
      </c>
      <c r="T83" s="328" t="s">
        <v>777</v>
      </c>
      <c r="U83" s="69">
        <v>0.25</v>
      </c>
      <c r="V83" s="69">
        <f t="shared" si="7"/>
        <v>0.96153846153846145</v>
      </c>
      <c r="W83" s="333" t="s">
        <v>949</v>
      </c>
      <c r="X83" s="333" t="s">
        <v>949</v>
      </c>
      <c r="Y83" s="400" t="s">
        <v>949</v>
      </c>
      <c r="Z83" s="400" t="s">
        <v>949</v>
      </c>
      <c r="AA83" s="331"/>
      <c r="AB83" s="71"/>
      <c r="AC83" s="325" t="s">
        <v>502</v>
      </c>
      <c r="AD83" s="325" t="s">
        <v>503</v>
      </c>
      <c r="AE83" s="325"/>
      <c r="AF83" s="400">
        <v>1187</v>
      </c>
      <c r="AG83" s="400" t="s">
        <v>511</v>
      </c>
      <c r="AH83" s="325" t="s">
        <v>517</v>
      </c>
      <c r="AI83" s="332" t="s">
        <v>889</v>
      </c>
      <c r="AJ83" s="332" t="s">
        <v>889</v>
      </c>
      <c r="AK83" s="332" t="s">
        <v>889</v>
      </c>
      <c r="AL83" s="332" t="s">
        <v>1657</v>
      </c>
      <c r="AM83" s="332" t="s">
        <v>777</v>
      </c>
      <c r="AN83" s="332" t="s">
        <v>777</v>
      </c>
      <c r="AO83" s="332" t="s">
        <v>777</v>
      </c>
      <c r="AP83" s="332" t="s">
        <v>777</v>
      </c>
      <c r="AQ83" s="332" t="s">
        <v>777</v>
      </c>
      <c r="AR83" s="332" t="s">
        <v>777</v>
      </c>
      <c r="AS83" s="332" t="s">
        <v>777</v>
      </c>
      <c r="AT83" s="332" t="s">
        <v>777</v>
      </c>
      <c r="AU83" s="332" t="s">
        <v>1658</v>
      </c>
      <c r="AV83" s="332" t="s">
        <v>777</v>
      </c>
      <c r="AW83" s="332" t="s">
        <v>777</v>
      </c>
      <c r="AX83" s="332" t="s">
        <v>777</v>
      </c>
      <c r="AY83" s="332" t="s">
        <v>777</v>
      </c>
      <c r="AZ83" s="332" t="s">
        <v>777</v>
      </c>
      <c r="BA83" s="332" t="s">
        <v>777</v>
      </c>
      <c r="BB83" s="332" t="s">
        <v>777</v>
      </c>
      <c r="BC83" s="332" t="s">
        <v>777</v>
      </c>
      <c r="BD83" s="332" t="s">
        <v>777</v>
      </c>
      <c r="BE83" s="332" t="s">
        <v>777</v>
      </c>
      <c r="BF83" s="332" t="s">
        <v>777</v>
      </c>
      <c r="BG83" s="332" t="s">
        <v>777</v>
      </c>
    </row>
    <row r="84" spans="1:59" s="167" customFormat="1" ht="200.1" customHeight="1">
      <c r="A84" s="499">
        <v>67</v>
      </c>
      <c r="B84" s="49" t="s">
        <v>986</v>
      </c>
      <c r="C84" s="369" t="s">
        <v>457</v>
      </c>
      <c r="D84" s="400" t="s">
        <v>465</v>
      </c>
      <c r="E84" s="333" t="s">
        <v>454</v>
      </c>
      <c r="F84" s="333" t="s">
        <v>715</v>
      </c>
      <c r="G84" s="400" t="s">
        <v>761</v>
      </c>
      <c r="H84" s="400" t="s">
        <v>466</v>
      </c>
      <c r="I84" s="400" t="s">
        <v>467</v>
      </c>
      <c r="J84" s="400" t="s">
        <v>777</v>
      </c>
      <c r="K84" s="400" t="s">
        <v>777</v>
      </c>
      <c r="L84" s="125" t="s">
        <v>777</v>
      </c>
      <c r="M84" s="327">
        <v>42826</v>
      </c>
      <c r="N84" s="327">
        <v>42767</v>
      </c>
      <c r="O84" s="400" t="s">
        <v>716</v>
      </c>
      <c r="P84" s="400" t="s">
        <v>717</v>
      </c>
      <c r="Q84" s="328">
        <v>0.25</v>
      </c>
      <c r="R84" s="328" t="s">
        <v>777</v>
      </c>
      <c r="S84" s="328" t="s">
        <v>777</v>
      </c>
      <c r="T84" s="328" t="s">
        <v>777</v>
      </c>
      <c r="U84" s="69">
        <v>0.25</v>
      </c>
      <c r="V84" s="69">
        <f t="shared" si="7"/>
        <v>1</v>
      </c>
      <c r="W84" s="333" t="s">
        <v>949</v>
      </c>
      <c r="X84" s="333" t="s">
        <v>949</v>
      </c>
      <c r="Y84" s="400" t="s">
        <v>949</v>
      </c>
      <c r="Z84" s="400" t="s">
        <v>949</v>
      </c>
      <c r="AA84" s="331"/>
      <c r="AB84" s="71"/>
      <c r="AC84" s="325" t="s">
        <v>502</v>
      </c>
      <c r="AD84" s="325" t="s">
        <v>503</v>
      </c>
      <c r="AE84" s="325"/>
      <c r="AF84" s="400">
        <v>1187</v>
      </c>
      <c r="AG84" s="400" t="s">
        <v>511</v>
      </c>
      <c r="AH84" s="325" t="s">
        <v>513</v>
      </c>
      <c r="AI84" s="332" t="s">
        <v>889</v>
      </c>
      <c r="AJ84" s="332" t="s">
        <v>889</v>
      </c>
      <c r="AK84" s="332" t="s">
        <v>889</v>
      </c>
      <c r="AL84" s="332" t="s">
        <v>1657</v>
      </c>
      <c r="AM84" s="332" t="s">
        <v>777</v>
      </c>
      <c r="AN84" s="332" t="s">
        <v>777</v>
      </c>
      <c r="AO84" s="332" t="s">
        <v>777</v>
      </c>
      <c r="AP84" s="332" t="s">
        <v>777</v>
      </c>
      <c r="AQ84" s="332" t="s">
        <v>777</v>
      </c>
      <c r="AR84" s="332" t="s">
        <v>777</v>
      </c>
      <c r="AS84" s="332" t="s">
        <v>777</v>
      </c>
      <c r="AT84" s="332" t="s">
        <v>777</v>
      </c>
      <c r="AU84" s="332" t="s">
        <v>1658</v>
      </c>
      <c r="AV84" s="332" t="s">
        <v>777</v>
      </c>
      <c r="AW84" s="332" t="s">
        <v>777</v>
      </c>
      <c r="AX84" s="332" t="s">
        <v>777</v>
      </c>
      <c r="AY84" s="332" t="s">
        <v>777</v>
      </c>
      <c r="AZ84" s="332" t="s">
        <v>777</v>
      </c>
      <c r="BA84" s="332" t="s">
        <v>777</v>
      </c>
      <c r="BB84" s="332" t="s">
        <v>777</v>
      </c>
      <c r="BC84" s="332" t="s">
        <v>777</v>
      </c>
      <c r="BD84" s="332" t="s">
        <v>777</v>
      </c>
      <c r="BE84" s="332" t="s">
        <v>777</v>
      </c>
      <c r="BF84" s="332" t="s">
        <v>777</v>
      </c>
      <c r="BG84" s="332" t="s">
        <v>777</v>
      </c>
    </row>
    <row r="85" spans="1:59" s="167" customFormat="1" ht="200.1" customHeight="1">
      <c r="A85" s="499">
        <v>68</v>
      </c>
      <c r="B85" s="49" t="s">
        <v>987</v>
      </c>
      <c r="C85" s="369" t="s">
        <v>601</v>
      </c>
      <c r="D85" s="400" t="s">
        <v>460</v>
      </c>
      <c r="E85" s="333" t="s">
        <v>461</v>
      </c>
      <c r="F85" s="333" t="s">
        <v>871</v>
      </c>
      <c r="G85" s="400" t="s">
        <v>765</v>
      </c>
      <c r="H85" s="400" t="s">
        <v>462</v>
      </c>
      <c r="I85" s="400" t="s">
        <v>467</v>
      </c>
      <c r="J85" s="400" t="s">
        <v>1395</v>
      </c>
      <c r="K85" s="400" t="s">
        <v>1396</v>
      </c>
      <c r="L85" s="395" t="s">
        <v>1397</v>
      </c>
      <c r="M85" s="77">
        <v>42736</v>
      </c>
      <c r="N85" s="77">
        <v>43982</v>
      </c>
      <c r="O85" s="400" t="s">
        <v>636</v>
      </c>
      <c r="P85" s="400" t="s">
        <v>637</v>
      </c>
      <c r="Q85" s="329">
        <v>1</v>
      </c>
      <c r="R85" s="329">
        <v>1</v>
      </c>
      <c r="S85" s="329">
        <v>1</v>
      </c>
      <c r="T85" s="329">
        <v>1</v>
      </c>
      <c r="U85" s="329">
        <v>1</v>
      </c>
      <c r="V85" s="329">
        <v>1</v>
      </c>
      <c r="W85" s="329">
        <v>1</v>
      </c>
      <c r="X85" s="329">
        <v>1</v>
      </c>
      <c r="Y85" s="329">
        <v>1</v>
      </c>
      <c r="Z85" s="67">
        <f>+Y85/S85</f>
        <v>1</v>
      </c>
      <c r="AA85" s="62">
        <v>1</v>
      </c>
      <c r="AB85" s="329">
        <v>1</v>
      </c>
      <c r="AC85" s="325" t="s">
        <v>91</v>
      </c>
      <c r="AD85" s="325" t="s">
        <v>495</v>
      </c>
      <c r="AE85" s="325"/>
      <c r="AF85" s="400">
        <v>1068</v>
      </c>
      <c r="AG85" s="400" t="s">
        <v>496</v>
      </c>
      <c r="AH85" s="325" t="s">
        <v>900</v>
      </c>
      <c r="AI85" s="78">
        <f>3543000000-203000000</f>
        <v>3340000000</v>
      </c>
      <c r="AJ85" s="400" t="s">
        <v>467</v>
      </c>
      <c r="AK85" s="400" t="s">
        <v>467</v>
      </c>
      <c r="AL85" s="332" t="s">
        <v>1657</v>
      </c>
      <c r="AM85" s="332" t="s">
        <v>777</v>
      </c>
      <c r="AN85" s="332" t="s">
        <v>777</v>
      </c>
      <c r="AO85" s="332" t="s">
        <v>777</v>
      </c>
      <c r="AP85" s="332" t="s">
        <v>777</v>
      </c>
      <c r="AQ85" s="332" t="s">
        <v>777</v>
      </c>
      <c r="AR85" s="332" t="s">
        <v>777</v>
      </c>
      <c r="AS85" s="332" t="s">
        <v>777</v>
      </c>
      <c r="AT85" s="332" t="s">
        <v>777</v>
      </c>
      <c r="AU85" s="332" t="s">
        <v>1658</v>
      </c>
      <c r="AV85" s="332" t="s">
        <v>777</v>
      </c>
      <c r="AW85" s="332" t="s">
        <v>777</v>
      </c>
      <c r="AX85" s="332" t="s">
        <v>777</v>
      </c>
      <c r="AY85" s="332" t="s">
        <v>777</v>
      </c>
      <c r="AZ85" s="332" t="s">
        <v>777</v>
      </c>
      <c r="BA85" s="332" t="s">
        <v>777</v>
      </c>
      <c r="BB85" s="367" t="s">
        <v>777</v>
      </c>
      <c r="BC85" s="367" t="s">
        <v>777</v>
      </c>
      <c r="BD85" s="367" t="s">
        <v>777</v>
      </c>
      <c r="BE85" s="332" t="s">
        <v>777</v>
      </c>
      <c r="BF85" s="332" t="s">
        <v>777</v>
      </c>
      <c r="BG85" s="59"/>
    </row>
    <row r="86" spans="1:59" s="167" customFormat="1" ht="200.1" customHeight="1">
      <c r="A86" s="499">
        <v>69</v>
      </c>
      <c r="B86" s="49" t="s">
        <v>991</v>
      </c>
      <c r="C86" s="369" t="s">
        <v>601</v>
      </c>
      <c r="D86" s="400" t="s">
        <v>460</v>
      </c>
      <c r="E86" s="333" t="s">
        <v>461</v>
      </c>
      <c r="F86" s="333" t="s">
        <v>875</v>
      </c>
      <c r="G86" s="400" t="s">
        <v>765</v>
      </c>
      <c r="H86" s="400" t="s">
        <v>462</v>
      </c>
      <c r="I86" s="400" t="s">
        <v>467</v>
      </c>
      <c r="J86" s="400" t="s">
        <v>1395</v>
      </c>
      <c r="K86" s="400" t="s">
        <v>1396</v>
      </c>
      <c r="L86" s="395" t="s">
        <v>1397</v>
      </c>
      <c r="M86" s="77">
        <v>42736</v>
      </c>
      <c r="N86" s="77">
        <v>43982</v>
      </c>
      <c r="O86" s="400" t="s">
        <v>644</v>
      </c>
      <c r="P86" s="400" t="s">
        <v>645</v>
      </c>
      <c r="Q86" s="329">
        <v>1</v>
      </c>
      <c r="R86" s="329">
        <v>1</v>
      </c>
      <c r="S86" s="329">
        <v>1</v>
      </c>
      <c r="T86" s="329">
        <v>1</v>
      </c>
      <c r="U86" s="329">
        <v>1</v>
      </c>
      <c r="V86" s="329">
        <v>1</v>
      </c>
      <c r="W86" s="329">
        <v>1</v>
      </c>
      <c r="X86" s="329">
        <v>1</v>
      </c>
      <c r="Y86" s="329">
        <v>1</v>
      </c>
      <c r="Z86" s="67">
        <f>+Y86/S86</f>
        <v>1</v>
      </c>
      <c r="AA86" s="329">
        <v>1</v>
      </c>
      <c r="AB86" s="67">
        <f>+AA86/T86</f>
        <v>1</v>
      </c>
      <c r="AC86" s="325" t="s">
        <v>91</v>
      </c>
      <c r="AD86" s="325" t="s">
        <v>495</v>
      </c>
      <c r="AE86" s="325"/>
      <c r="AF86" s="400" t="s">
        <v>903</v>
      </c>
      <c r="AG86" s="400" t="s">
        <v>904</v>
      </c>
      <c r="AH86" s="40" t="s">
        <v>1063</v>
      </c>
      <c r="AI86" s="78">
        <f>4198000000-512000000</f>
        <v>3686000000</v>
      </c>
      <c r="AJ86" s="400" t="s">
        <v>467</v>
      </c>
      <c r="AK86" s="400" t="s">
        <v>467</v>
      </c>
      <c r="AL86" s="332" t="s">
        <v>1657</v>
      </c>
      <c r="AM86" s="332" t="s">
        <v>777</v>
      </c>
      <c r="AN86" s="332" t="s">
        <v>777</v>
      </c>
      <c r="AO86" s="332" t="s">
        <v>777</v>
      </c>
      <c r="AP86" s="332" t="s">
        <v>777</v>
      </c>
      <c r="AQ86" s="332" t="s">
        <v>777</v>
      </c>
      <c r="AR86" s="332" t="s">
        <v>777</v>
      </c>
      <c r="AS86" s="332" t="s">
        <v>777</v>
      </c>
      <c r="AT86" s="332" t="s">
        <v>777</v>
      </c>
      <c r="AU86" s="332" t="s">
        <v>1658</v>
      </c>
      <c r="AV86" s="332" t="s">
        <v>777</v>
      </c>
      <c r="AW86" s="332" t="s">
        <v>777</v>
      </c>
      <c r="AX86" s="332" t="s">
        <v>777</v>
      </c>
      <c r="AY86" s="332" t="s">
        <v>777</v>
      </c>
      <c r="AZ86" s="332" t="s">
        <v>777</v>
      </c>
      <c r="BA86" s="332" t="s">
        <v>777</v>
      </c>
      <c r="BB86" s="49" t="s">
        <v>777</v>
      </c>
      <c r="BC86" s="49" t="s">
        <v>777</v>
      </c>
      <c r="BD86" s="49" t="s">
        <v>777</v>
      </c>
      <c r="BE86" s="332" t="s">
        <v>777</v>
      </c>
      <c r="BF86" s="332" t="s">
        <v>777</v>
      </c>
      <c r="BG86" s="59"/>
    </row>
    <row r="87" spans="1:59" s="167" customFormat="1" ht="200.1" customHeight="1">
      <c r="A87" s="499">
        <v>70</v>
      </c>
      <c r="B87" s="49" t="s">
        <v>1022</v>
      </c>
      <c r="C87" s="369" t="s">
        <v>601</v>
      </c>
      <c r="D87" s="400" t="s">
        <v>460</v>
      </c>
      <c r="E87" s="333" t="s">
        <v>461</v>
      </c>
      <c r="F87" s="333" t="s">
        <v>877</v>
      </c>
      <c r="G87" s="400" t="s">
        <v>760</v>
      </c>
      <c r="H87" s="400" t="s">
        <v>455</v>
      </c>
      <c r="I87" s="400" t="s">
        <v>467</v>
      </c>
      <c r="J87" s="400" t="s">
        <v>1559</v>
      </c>
      <c r="K87" s="375"/>
      <c r="L87" s="375" t="s">
        <v>1560</v>
      </c>
      <c r="M87" s="327">
        <v>42522</v>
      </c>
      <c r="N87" s="327">
        <v>43981</v>
      </c>
      <c r="O87" s="400" t="s">
        <v>909</v>
      </c>
      <c r="P87" s="400" t="s">
        <v>910</v>
      </c>
      <c r="Q87" s="400">
        <v>100</v>
      </c>
      <c r="R87" s="400">
        <v>100</v>
      </c>
      <c r="S87" s="400">
        <v>100</v>
      </c>
      <c r="T87" s="400">
        <v>100</v>
      </c>
      <c r="U87" s="329">
        <v>0.68200000000000005</v>
      </c>
      <c r="V87" s="329">
        <v>0.68</v>
      </c>
      <c r="W87" s="79">
        <v>0.68</v>
      </c>
      <c r="X87" s="79">
        <v>0.68</v>
      </c>
      <c r="Y87" s="329">
        <v>0.92</v>
      </c>
      <c r="Z87" s="62">
        <f>Y87/S87*100</f>
        <v>0.91999999999999993</v>
      </c>
      <c r="AA87" s="400" t="s">
        <v>777</v>
      </c>
      <c r="AB87" s="400" t="s">
        <v>1554</v>
      </c>
      <c r="AC87" s="325"/>
      <c r="AD87" s="325" t="s">
        <v>491</v>
      </c>
      <c r="AE87" s="223" t="s">
        <v>773</v>
      </c>
      <c r="AF87" s="400">
        <v>1086</v>
      </c>
      <c r="AG87" s="400" t="s">
        <v>498</v>
      </c>
      <c r="AH87" s="325" t="s">
        <v>500</v>
      </c>
      <c r="AI87" s="80">
        <v>803257595</v>
      </c>
      <c r="AJ87" s="82" t="s">
        <v>467</v>
      </c>
      <c r="AK87" s="82" t="s">
        <v>467</v>
      </c>
      <c r="AL87" s="332" t="s">
        <v>1657</v>
      </c>
      <c r="AM87" s="332" t="s">
        <v>777</v>
      </c>
      <c r="AN87" s="332" t="s">
        <v>777</v>
      </c>
      <c r="AO87" s="332" t="s">
        <v>777</v>
      </c>
      <c r="AP87" s="332" t="s">
        <v>777</v>
      </c>
      <c r="AQ87" s="332" t="s">
        <v>777</v>
      </c>
      <c r="AR87" s="332" t="s">
        <v>777</v>
      </c>
      <c r="AS87" s="332" t="s">
        <v>777</v>
      </c>
      <c r="AT87" s="332" t="s">
        <v>777</v>
      </c>
      <c r="AU87" s="332" t="s">
        <v>1658</v>
      </c>
      <c r="AV87" s="332" t="s">
        <v>777</v>
      </c>
      <c r="AW87" s="332" t="s">
        <v>777</v>
      </c>
      <c r="AX87" s="332" t="s">
        <v>777</v>
      </c>
      <c r="AY87" s="332" t="s">
        <v>777</v>
      </c>
      <c r="AZ87" s="332" t="s">
        <v>777</v>
      </c>
      <c r="BA87" s="332" t="s">
        <v>777</v>
      </c>
      <c r="BB87" s="49" t="s">
        <v>777</v>
      </c>
      <c r="BC87" s="49" t="s">
        <v>777</v>
      </c>
      <c r="BD87" s="49" t="s">
        <v>777</v>
      </c>
      <c r="BE87" s="332" t="s">
        <v>777</v>
      </c>
      <c r="BF87" s="332" t="s">
        <v>777</v>
      </c>
      <c r="BG87" s="223" t="s">
        <v>1339</v>
      </c>
    </row>
    <row r="88" spans="1:59" s="167" customFormat="1" ht="200.1" customHeight="1">
      <c r="A88" s="499">
        <v>71</v>
      </c>
      <c r="B88" s="49" t="s">
        <v>1023</v>
      </c>
      <c r="C88" s="369" t="s">
        <v>601</v>
      </c>
      <c r="D88" s="400" t="s">
        <v>460</v>
      </c>
      <c r="E88" s="333" t="s">
        <v>461</v>
      </c>
      <c r="F88" s="333" t="s">
        <v>878</v>
      </c>
      <c r="G88" s="400" t="s">
        <v>760</v>
      </c>
      <c r="H88" s="400" t="s">
        <v>455</v>
      </c>
      <c r="I88" s="400" t="s">
        <v>467</v>
      </c>
      <c r="J88" s="400" t="s">
        <v>1559</v>
      </c>
      <c r="K88" s="375"/>
      <c r="L88" s="375" t="s">
        <v>1560</v>
      </c>
      <c r="M88" s="327">
        <v>42522</v>
      </c>
      <c r="N88" s="327">
        <v>43981</v>
      </c>
      <c r="O88" s="400" t="s">
        <v>911</v>
      </c>
      <c r="P88" s="400" t="s">
        <v>912</v>
      </c>
      <c r="Q88" s="400">
        <v>100</v>
      </c>
      <c r="R88" s="400">
        <v>100</v>
      </c>
      <c r="S88" s="400">
        <v>100</v>
      </c>
      <c r="T88" s="400">
        <v>100</v>
      </c>
      <c r="U88" s="400" t="s">
        <v>774</v>
      </c>
      <c r="V88" s="329">
        <v>0.49</v>
      </c>
      <c r="W88" s="329">
        <v>0.49</v>
      </c>
      <c r="X88" s="329">
        <v>0.49</v>
      </c>
      <c r="Y88" s="329">
        <v>1</v>
      </c>
      <c r="Z88" s="62">
        <f>+Y88/1</f>
        <v>1</v>
      </c>
      <c r="AA88" s="62">
        <v>0.71</v>
      </c>
      <c r="AB88" s="62">
        <v>0.71</v>
      </c>
      <c r="AC88" s="325"/>
      <c r="AD88" s="325" t="s">
        <v>491</v>
      </c>
      <c r="AE88" s="223" t="s">
        <v>773</v>
      </c>
      <c r="AF88" s="400">
        <v>1086</v>
      </c>
      <c r="AG88" s="400" t="s">
        <v>498</v>
      </c>
      <c r="AH88" s="325" t="s">
        <v>501</v>
      </c>
      <c r="AI88" s="80">
        <v>72704316810</v>
      </c>
      <c r="AJ88" s="329" t="s">
        <v>888</v>
      </c>
      <c r="AK88" s="83" t="s">
        <v>1057</v>
      </c>
      <c r="AL88" s="332" t="s">
        <v>1657</v>
      </c>
      <c r="AM88" s="332" t="s">
        <v>777</v>
      </c>
      <c r="AN88" s="332" t="s">
        <v>777</v>
      </c>
      <c r="AO88" s="332" t="s">
        <v>777</v>
      </c>
      <c r="AP88" s="332" t="s">
        <v>777</v>
      </c>
      <c r="AQ88" s="332" t="s">
        <v>777</v>
      </c>
      <c r="AR88" s="332" t="s">
        <v>777</v>
      </c>
      <c r="AS88" s="332" t="s">
        <v>777</v>
      </c>
      <c r="AT88" s="332" t="s">
        <v>777</v>
      </c>
      <c r="AU88" s="332" t="s">
        <v>1658</v>
      </c>
      <c r="AV88" s="332" t="s">
        <v>777</v>
      </c>
      <c r="AW88" s="332" t="s">
        <v>777</v>
      </c>
      <c r="AX88" s="332" t="s">
        <v>777</v>
      </c>
      <c r="AY88" s="332" t="s">
        <v>777</v>
      </c>
      <c r="AZ88" s="332" t="s">
        <v>777</v>
      </c>
      <c r="BA88" s="332" t="s">
        <v>777</v>
      </c>
      <c r="BB88" s="49"/>
      <c r="BC88" s="49"/>
      <c r="BD88" s="49"/>
      <c r="BE88" s="332" t="s">
        <v>777</v>
      </c>
      <c r="BF88" s="332" t="s">
        <v>777</v>
      </c>
      <c r="BG88" s="59"/>
    </row>
    <row r="89" spans="1:59" s="167" customFormat="1" ht="200.1" customHeight="1">
      <c r="A89" s="499">
        <v>72</v>
      </c>
      <c r="B89" s="49" t="s">
        <v>1024</v>
      </c>
      <c r="C89" s="369" t="s">
        <v>604</v>
      </c>
      <c r="D89" s="400" t="s">
        <v>456</v>
      </c>
      <c r="E89" s="333" t="s">
        <v>452</v>
      </c>
      <c r="F89" s="333" t="s">
        <v>884</v>
      </c>
      <c r="G89" s="400" t="s">
        <v>760</v>
      </c>
      <c r="H89" s="400" t="s">
        <v>455</v>
      </c>
      <c r="I89" s="400" t="s">
        <v>467</v>
      </c>
      <c r="J89" s="400" t="s">
        <v>1164</v>
      </c>
      <c r="K89" s="400">
        <v>3112161687</v>
      </c>
      <c r="L89" s="395" t="s">
        <v>1165</v>
      </c>
      <c r="M89" s="327">
        <v>42522</v>
      </c>
      <c r="N89" s="327">
        <v>43981</v>
      </c>
      <c r="O89" s="400" t="s">
        <v>739</v>
      </c>
      <c r="P89" s="400" t="s">
        <v>740</v>
      </c>
      <c r="Q89" s="329">
        <v>1</v>
      </c>
      <c r="R89" s="329">
        <v>1</v>
      </c>
      <c r="S89" s="329" t="s">
        <v>777</v>
      </c>
      <c r="T89" s="329">
        <v>1</v>
      </c>
      <c r="U89" s="329">
        <v>1</v>
      </c>
      <c r="V89" s="329">
        <v>1</v>
      </c>
      <c r="W89" s="329">
        <v>1</v>
      </c>
      <c r="X89" s="329">
        <v>1</v>
      </c>
      <c r="Y89" s="400" t="s">
        <v>1065</v>
      </c>
      <c r="Z89" s="400" t="s">
        <v>1065</v>
      </c>
      <c r="AA89" s="331"/>
      <c r="AB89" s="400"/>
      <c r="AC89" s="325"/>
      <c r="AD89" s="325" t="s">
        <v>491</v>
      </c>
      <c r="AE89" s="325"/>
      <c r="AF89" s="400">
        <v>1101</v>
      </c>
      <c r="AG89" s="400" t="s">
        <v>492</v>
      </c>
      <c r="AH89" s="325" t="s">
        <v>567</v>
      </c>
      <c r="AI89" s="99" t="s">
        <v>1058</v>
      </c>
      <c r="AJ89" s="62">
        <v>1</v>
      </c>
      <c r="AK89" s="82">
        <v>46852000</v>
      </c>
      <c r="AL89" s="332" t="s">
        <v>1657</v>
      </c>
      <c r="AM89" s="332" t="s">
        <v>777</v>
      </c>
      <c r="AN89" s="332" t="s">
        <v>777</v>
      </c>
      <c r="AO89" s="332" t="s">
        <v>777</v>
      </c>
      <c r="AP89" s="332" t="s">
        <v>777</v>
      </c>
      <c r="AQ89" s="332" t="s">
        <v>777</v>
      </c>
      <c r="AR89" s="332" t="s">
        <v>777</v>
      </c>
      <c r="AS89" s="332" t="s">
        <v>777</v>
      </c>
      <c r="AT89" s="332" t="s">
        <v>777</v>
      </c>
      <c r="AU89" s="332" t="s">
        <v>1658</v>
      </c>
      <c r="AV89" s="332" t="s">
        <v>777</v>
      </c>
      <c r="AW89" s="332" t="s">
        <v>777</v>
      </c>
      <c r="AX89" s="332" t="s">
        <v>777</v>
      </c>
      <c r="AY89" s="332" t="s">
        <v>777</v>
      </c>
      <c r="AZ89" s="332" t="s">
        <v>777</v>
      </c>
      <c r="BA89" s="332" t="s">
        <v>777</v>
      </c>
      <c r="BB89" s="232" t="s">
        <v>777</v>
      </c>
      <c r="BC89" s="232" t="s">
        <v>777</v>
      </c>
      <c r="BD89" s="232" t="s">
        <v>777</v>
      </c>
      <c r="BE89" s="332" t="s">
        <v>777</v>
      </c>
      <c r="BF89" s="332" t="s">
        <v>777</v>
      </c>
      <c r="BG89" s="59"/>
    </row>
    <row r="90" spans="1:59" s="167" customFormat="1" ht="200.1" customHeight="1">
      <c r="A90" s="499">
        <v>73</v>
      </c>
      <c r="B90" s="49" t="s">
        <v>1025</v>
      </c>
      <c r="C90" s="369" t="s">
        <v>604</v>
      </c>
      <c r="D90" s="400" t="s">
        <v>456</v>
      </c>
      <c r="E90" s="333" t="s">
        <v>452</v>
      </c>
      <c r="F90" s="333" t="s">
        <v>885</v>
      </c>
      <c r="G90" s="400" t="s">
        <v>760</v>
      </c>
      <c r="H90" s="400" t="s">
        <v>455</v>
      </c>
      <c r="I90" s="400" t="s">
        <v>467</v>
      </c>
      <c r="J90" s="400" t="s">
        <v>1164</v>
      </c>
      <c r="K90" s="400">
        <v>3112161687</v>
      </c>
      <c r="L90" s="395" t="s">
        <v>1165</v>
      </c>
      <c r="M90" s="327">
        <v>42522</v>
      </c>
      <c r="N90" s="327">
        <v>43981</v>
      </c>
      <c r="O90" s="400" t="s">
        <v>741</v>
      </c>
      <c r="P90" s="400" t="s">
        <v>742</v>
      </c>
      <c r="Q90" s="329">
        <v>1</v>
      </c>
      <c r="R90" s="329">
        <v>1</v>
      </c>
      <c r="S90" s="329">
        <v>1</v>
      </c>
      <c r="T90" s="329">
        <v>1</v>
      </c>
      <c r="U90" s="98">
        <v>1693</v>
      </c>
      <c r="V90" s="329">
        <v>1</v>
      </c>
      <c r="W90" s="329">
        <v>1</v>
      </c>
      <c r="X90" s="400">
        <v>100</v>
      </c>
      <c r="Y90" s="62">
        <f>600/600*1</f>
        <v>1</v>
      </c>
      <c r="Z90" s="329">
        <f>Y90/S90</f>
        <v>1</v>
      </c>
      <c r="AA90" s="329">
        <v>0</v>
      </c>
      <c r="AB90" s="62" t="s">
        <v>1554</v>
      </c>
      <c r="AC90" s="325"/>
      <c r="AD90" s="325" t="s">
        <v>491</v>
      </c>
      <c r="AE90" s="325"/>
      <c r="AF90" s="400">
        <v>1101</v>
      </c>
      <c r="AG90" s="400" t="s">
        <v>492</v>
      </c>
      <c r="AH90" s="325" t="s">
        <v>568</v>
      </c>
      <c r="AI90" s="99">
        <v>167694817</v>
      </c>
      <c r="AJ90" s="62">
        <v>1</v>
      </c>
      <c r="AK90" s="82">
        <v>167694817</v>
      </c>
      <c r="AL90" s="332" t="s">
        <v>1657</v>
      </c>
      <c r="AM90" s="332" t="s">
        <v>777</v>
      </c>
      <c r="AN90" s="332" t="s">
        <v>777</v>
      </c>
      <c r="AO90" s="332" t="s">
        <v>777</v>
      </c>
      <c r="AP90" s="332" t="s">
        <v>777</v>
      </c>
      <c r="AQ90" s="332" t="s">
        <v>777</v>
      </c>
      <c r="AR90" s="332" t="s">
        <v>777</v>
      </c>
      <c r="AS90" s="332" t="s">
        <v>777</v>
      </c>
      <c r="AT90" s="332" t="s">
        <v>777</v>
      </c>
      <c r="AU90" s="332" t="s">
        <v>1658</v>
      </c>
      <c r="AV90" s="332" t="s">
        <v>777</v>
      </c>
      <c r="AW90" s="332" t="s">
        <v>777</v>
      </c>
      <c r="AX90" s="332" t="s">
        <v>777</v>
      </c>
      <c r="AY90" s="332" t="s">
        <v>777</v>
      </c>
      <c r="AZ90" s="332" t="s">
        <v>777</v>
      </c>
      <c r="BA90" s="332" t="s">
        <v>777</v>
      </c>
      <c r="BB90" s="232" t="s">
        <v>777</v>
      </c>
      <c r="BC90" s="232" t="s">
        <v>777</v>
      </c>
      <c r="BD90" s="232" t="s">
        <v>777</v>
      </c>
      <c r="BE90" s="332" t="s">
        <v>777</v>
      </c>
      <c r="BF90" s="332" t="s">
        <v>777</v>
      </c>
      <c r="BG90" s="59"/>
    </row>
    <row r="91" spans="1:59" s="167" customFormat="1" ht="200.1" customHeight="1">
      <c r="A91" s="499">
        <v>74</v>
      </c>
      <c r="B91" s="49" t="s">
        <v>1027</v>
      </c>
      <c r="C91" s="369" t="s">
        <v>604</v>
      </c>
      <c r="D91" s="400" t="s">
        <v>456</v>
      </c>
      <c r="E91" s="333" t="s">
        <v>452</v>
      </c>
      <c r="F91" s="333" t="s">
        <v>887</v>
      </c>
      <c r="G91" s="400" t="s">
        <v>760</v>
      </c>
      <c r="H91" s="400" t="s">
        <v>455</v>
      </c>
      <c r="I91" s="400" t="s">
        <v>467</v>
      </c>
      <c r="J91" s="400" t="s">
        <v>1164</v>
      </c>
      <c r="K91" s="400">
        <v>3112161687</v>
      </c>
      <c r="L91" s="395" t="s">
        <v>1165</v>
      </c>
      <c r="M91" s="327">
        <v>42522</v>
      </c>
      <c r="N91" s="327">
        <v>43981</v>
      </c>
      <c r="O91" s="400" t="s">
        <v>745</v>
      </c>
      <c r="P91" s="400" t="s">
        <v>746</v>
      </c>
      <c r="Q91" s="329">
        <v>1</v>
      </c>
      <c r="R91" s="329">
        <v>1</v>
      </c>
      <c r="S91" s="329">
        <v>1</v>
      </c>
      <c r="T91" s="329">
        <v>1</v>
      </c>
      <c r="U91" s="98">
        <v>1715</v>
      </c>
      <c r="V91" s="329">
        <v>1</v>
      </c>
      <c r="W91" s="329">
        <v>1</v>
      </c>
      <c r="X91" s="400">
        <v>100</v>
      </c>
      <c r="Y91" s="62">
        <f>506/506*1</f>
        <v>1</v>
      </c>
      <c r="Z91" s="329">
        <f>Y91/S91</f>
        <v>1</v>
      </c>
      <c r="AA91" s="62">
        <f>459/459*1</f>
        <v>1</v>
      </c>
      <c r="AB91" s="329">
        <f>AA91/T91</f>
        <v>1</v>
      </c>
      <c r="AC91" s="325"/>
      <c r="AD91" s="325" t="s">
        <v>491</v>
      </c>
      <c r="AE91" s="325"/>
      <c r="AF91" s="400">
        <v>1101</v>
      </c>
      <c r="AG91" s="400" t="s">
        <v>492</v>
      </c>
      <c r="AH91" s="325" t="s">
        <v>570</v>
      </c>
      <c r="AI91" s="99">
        <v>1706374232</v>
      </c>
      <c r="AJ91" s="62">
        <v>1</v>
      </c>
      <c r="AK91" s="82">
        <v>1706374232</v>
      </c>
      <c r="AL91" s="332" t="s">
        <v>1657</v>
      </c>
      <c r="AM91" s="332" t="s">
        <v>777</v>
      </c>
      <c r="AN91" s="332" t="s">
        <v>777</v>
      </c>
      <c r="AO91" s="332" t="s">
        <v>777</v>
      </c>
      <c r="AP91" s="332" t="s">
        <v>777</v>
      </c>
      <c r="AQ91" s="332" t="s">
        <v>777</v>
      </c>
      <c r="AR91" s="332" t="s">
        <v>777</v>
      </c>
      <c r="AS91" s="332" t="s">
        <v>777</v>
      </c>
      <c r="AT91" s="332" t="s">
        <v>777</v>
      </c>
      <c r="AU91" s="332" t="s">
        <v>1658</v>
      </c>
      <c r="AV91" s="332" t="s">
        <v>777</v>
      </c>
      <c r="AW91" s="332" t="s">
        <v>777</v>
      </c>
      <c r="AX91" s="332" t="s">
        <v>777</v>
      </c>
      <c r="AY91" s="332" t="s">
        <v>777</v>
      </c>
      <c r="AZ91" s="332" t="s">
        <v>777</v>
      </c>
      <c r="BA91" s="332" t="s">
        <v>777</v>
      </c>
      <c r="BB91" s="232" t="s">
        <v>777</v>
      </c>
      <c r="BC91" s="232" t="s">
        <v>777</v>
      </c>
      <c r="BD91" s="232" t="s">
        <v>777</v>
      </c>
      <c r="BE91" s="332" t="s">
        <v>777</v>
      </c>
      <c r="BF91" s="332" t="s">
        <v>777</v>
      </c>
      <c r="BG91" s="59"/>
    </row>
    <row r="92" spans="1:59" s="167" customFormat="1" ht="200.1" customHeight="1">
      <c r="A92" s="499">
        <v>75</v>
      </c>
      <c r="B92" s="49" t="s">
        <v>1051</v>
      </c>
      <c r="C92" s="369" t="s">
        <v>613</v>
      </c>
      <c r="D92" s="370" t="s">
        <v>611</v>
      </c>
      <c r="E92" s="333" t="s">
        <v>452</v>
      </c>
      <c r="F92" s="333" t="s">
        <v>676</v>
      </c>
      <c r="G92" s="400" t="s">
        <v>768</v>
      </c>
      <c r="H92" s="400" t="s">
        <v>453</v>
      </c>
      <c r="I92" s="400" t="s">
        <v>467</v>
      </c>
      <c r="J92" s="400" t="s">
        <v>777</v>
      </c>
      <c r="K92" s="400" t="s">
        <v>777</v>
      </c>
      <c r="L92" s="200" t="s">
        <v>777</v>
      </c>
      <c r="M92" s="101">
        <v>43466</v>
      </c>
      <c r="N92" s="327">
        <v>43830</v>
      </c>
      <c r="O92" s="341" t="s">
        <v>1064</v>
      </c>
      <c r="P92" s="341" t="s">
        <v>1069</v>
      </c>
      <c r="Q92" s="400">
        <v>0</v>
      </c>
      <c r="R92" s="400">
        <v>0</v>
      </c>
      <c r="S92" s="400">
        <v>0</v>
      </c>
      <c r="T92" s="400">
        <v>1</v>
      </c>
      <c r="U92" s="400"/>
      <c r="V92" s="400"/>
      <c r="W92" s="400"/>
      <c r="X92" s="49"/>
      <c r="Y92" s="400"/>
      <c r="Z92" s="400" t="s">
        <v>1068</v>
      </c>
      <c r="AA92" s="331">
        <v>1</v>
      </c>
      <c r="AB92" s="62">
        <f>AA92*1/T92</f>
        <v>1</v>
      </c>
      <c r="AC92" s="325" t="s">
        <v>783</v>
      </c>
      <c r="AD92" s="325" t="s">
        <v>491</v>
      </c>
      <c r="AE92" s="400" t="s">
        <v>784</v>
      </c>
      <c r="AF92" s="400">
        <v>989</v>
      </c>
      <c r="AG92" s="400" t="s">
        <v>575</v>
      </c>
      <c r="AH92" s="325" t="s">
        <v>785</v>
      </c>
      <c r="AI92" s="400" t="s">
        <v>786</v>
      </c>
      <c r="AJ92" s="400"/>
      <c r="AK92" s="400"/>
      <c r="AL92" s="332" t="s">
        <v>1657</v>
      </c>
      <c r="AM92" s="332" t="s">
        <v>777</v>
      </c>
      <c r="AN92" s="332" t="s">
        <v>777</v>
      </c>
      <c r="AO92" s="332" t="s">
        <v>777</v>
      </c>
      <c r="AP92" s="332" t="s">
        <v>777</v>
      </c>
      <c r="AQ92" s="332" t="s">
        <v>777</v>
      </c>
      <c r="AR92" s="332" t="s">
        <v>777</v>
      </c>
      <c r="AS92" s="332" t="s">
        <v>777</v>
      </c>
      <c r="AT92" s="332" t="s">
        <v>777</v>
      </c>
      <c r="AU92" s="332" t="s">
        <v>1658</v>
      </c>
      <c r="AV92" s="332" t="s">
        <v>777</v>
      </c>
      <c r="AW92" s="332" t="s">
        <v>777</v>
      </c>
      <c r="AX92" s="332" t="s">
        <v>777</v>
      </c>
      <c r="AY92" s="332" t="s">
        <v>777</v>
      </c>
      <c r="AZ92" s="332" t="s">
        <v>777</v>
      </c>
      <c r="BA92" s="332" t="s">
        <v>777</v>
      </c>
      <c r="BB92" s="232" t="s">
        <v>777</v>
      </c>
      <c r="BC92" s="232" t="s">
        <v>777</v>
      </c>
      <c r="BD92" s="232" t="s">
        <v>777</v>
      </c>
      <c r="BE92" s="332" t="s">
        <v>777</v>
      </c>
      <c r="BF92" s="332" t="s">
        <v>777</v>
      </c>
      <c r="BG92" s="59"/>
    </row>
    <row r="93" spans="1:59" s="167" customFormat="1" ht="200.1" customHeight="1">
      <c r="A93" s="499">
        <v>76</v>
      </c>
      <c r="B93" s="49" t="s">
        <v>1052</v>
      </c>
      <c r="C93" s="369" t="s">
        <v>613</v>
      </c>
      <c r="D93" s="370" t="s">
        <v>611</v>
      </c>
      <c r="E93" s="333" t="s">
        <v>452</v>
      </c>
      <c r="F93" s="333" t="s">
        <v>677</v>
      </c>
      <c r="G93" s="400" t="s">
        <v>768</v>
      </c>
      <c r="H93" s="400" t="s">
        <v>453</v>
      </c>
      <c r="I93" s="400" t="s">
        <v>467</v>
      </c>
      <c r="J93" s="400" t="s">
        <v>777</v>
      </c>
      <c r="K93" s="400" t="s">
        <v>777</v>
      </c>
      <c r="L93" s="49" t="s">
        <v>777</v>
      </c>
      <c r="M93" s="77">
        <v>43466</v>
      </c>
      <c r="N93" s="327">
        <v>43830</v>
      </c>
      <c r="O93" s="400" t="s">
        <v>679</v>
      </c>
      <c r="P93" s="400" t="s">
        <v>678</v>
      </c>
      <c r="Q93" s="400">
        <v>0</v>
      </c>
      <c r="R93" s="400">
        <v>0</v>
      </c>
      <c r="S93" s="400">
        <v>1</v>
      </c>
      <c r="T93" s="400" t="s">
        <v>777</v>
      </c>
      <c r="U93" s="400">
        <v>1</v>
      </c>
      <c r="V93" s="329">
        <v>1</v>
      </c>
      <c r="W93" s="400"/>
      <c r="X93" s="102"/>
      <c r="Y93" s="400">
        <v>1</v>
      </c>
      <c r="Z93" s="400">
        <f>+Y93*100/S93</f>
        <v>100</v>
      </c>
      <c r="AA93" s="331" t="s">
        <v>777</v>
      </c>
      <c r="AB93" s="400" t="s">
        <v>1554</v>
      </c>
      <c r="AC93" s="325" t="s">
        <v>783</v>
      </c>
      <c r="AD93" s="325" t="s">
        <v>491</v>
      </c>
      <c r="AE93" s="400" t="s">
        <v>784</v>
      </c>
      <c r="AF93" s="400">
        <v>989</v>
      </c>
      <c r="AG93" s="400" t="s">
        <v>575</v>
      </c>
      <c r="AH93" s="325" t="s">
        <v>787</v>
      </c>
      <c r="AI93" s="400" t="s">
        <v>786</v>
      </c>
      <c r="AJ93" s="400"/>
      <c r="AK93" s="400" t="s">
        <v>1050</v>
      </c>
      <c r="AL93" s="332" t="s">
        <v>1657</v>
      </c>
      <c r="AM93" s="332" t="s">
        <v>777</v>
      </c>
      <c r="AN93" s="332" t="s">
        <v>777</v>
      </c>
      <c r="AO93" s="332" t="s">
        <v>777</v>
      </c>
      <c r="AP93" s="332" t="s">
        <v>777</v>
      </c>
      <c r="AQ93" s="332" t="s">
        <v>777</v>
      </c>
      <c r="AR93" s="332" t="s">
        <v>777</v>
      </c>
      <c r="AS93" s="332" t="s">
        <v>777</v>
      </c>
      <c r="AT93" s="332" t="s">
        <v>777</v>
      </c>
      <c r="AU93" s="332" t="s">
        <v>1658</v>
      </c>
      <c r="AV93" s="332" t="s">
        <v>777</v>
      </c>
      <c r="AW93" s="332" t="s">
        <v>777</v>
      </c>
      <c r="AX93" s="332" t="s">
        <v>777</v>
      </c>
      <c r="AY93" s="332" t="s">
        <v>777</v>
      </c>
      <c r="AZ93" s="332" t="s">
        <v>777</v>
      </c>
      <c r="BA93" s="332" t="s">
        <v>777</v>
      </c>
      <c r="BB93" s="232" t="s">
        <v>777</v>
      </c>
      <c r="BC93" s="232" t="s">
        <v>777</v>
      </c>
      <c r="BD93" s="232" t="s">
        <v>777</v>
      </c>
      <c r="BE93" s="332" t="s">
        <v>777</v>
      </c>
      <c r="BF93" s="332" t="s">
        <v>777</v>
      </c>
      <c r="BG93" s="59"/>
    </row>
    <row r="94" spans="1:59" s="167" customFormat="1" ht="200.1" customHeight="1">
      <c r="A94" s="499">
        <v>77</v>
      </c>
      <c r="B94" s="49" t="s">
        <v>994</v>
      </c>
      <c r="C94" s="369" t="s">
        <v>613</v>
      </c>
      <c r="D94" s="370" t="s">
        <v>611</v>
      </c>
      <c r="E94" s="333" t="s">
        <v>452</v>
      </c>
      <c r="F94" s="333" t="s">
        <v>728</v>
      </c>
      <c r="G94" s="400" t="s">
        <v>765</v>
      </c>
      <c r="H94" s="400" t="s">
        <v>462</v>
      </c>
      <c r="I94" s="400" t="s">
        <v>467</v>
      </c>
      <c r="J94" s="400" t="s">
        <v>1395</v>
      </c>
      <c r="K94" s="400" t="s">
        <v>1396</v>
      </c>
      <c r="L94" s="395" t="s">
        <v>1397</v>
      </c>
      <c r="M94" s="396">
        <v>42736</v>
      </c>
      <c r="N94" s="327">
        <v>43982</v>
      </c>
      <c r="O94" s="400" t="s">
        <v>649</v>
      </c>
      <c r="P94" s="400" t="s">
        <v>650</v>
      </c>
      <c r="Q94" s="400">
        <v>1</v>
      </c>
      <c r="R94" s="400">
        <v>1</v>
      </c>
      <c r="S94" s="400">
        <v>1</v>
      </c>
      <c r="T94" s="400">
        <v>1</v>
      </c>
      <c r="U94" s="400">
        <v>1</v>
      </c>
      <c r="V94" s="329">
        <v>1</v>
      </c>
      <c r="W94" s="400">
        <v>1</v>
      </c>
      <c r="X94" s="329">
        <v>1</v>
      </c>
      <c r="Y94" s="98">
        <v>1</v>
      </c>
      <c r="Z94" s="62">
        <f>+Y94/S94</f>
        <v>1</v>
      </c>
      <c r="AA94" s="331">
        <v>1</v>
      </c>
      <c r="AB94" s="62">
        <f>+AA94/T94</f>
        <v>1</v>
      </c>
      <c r="AC94" s="325" t="s">
        <v>151</v>
      </c>
      <c r="AD94" s="325" t="s">
        <v>518</v>
      </c>
      <c r="AE94" s="325"/>
      <c r="AF94" s="400" t="s">
        <v>897</v>
      </c>
      <c r="AG94" s="400" t="s">
        <v>906</v>
      </c>
      <c r="AH94" s="325" t="s">
        <v>648</v>
      </c>
      <c r="AI94" s="103">
        <v>1673000000</v>
      </c>
      <c r="AJ94" s="400" t="s">
        <v>467</v>
      </c>
      <c r="AK94" s="400" t="s">
        <v>467</v>
      </c>
      <c r="AL94" s="332" t="s">
        <v>1657</v>
      </c>
      <c r="AM94" s="332" t="s">
        <v>777</v>
      </c>
      <c r="AN94" s="332" t="s">
        <v>777</v>
      </c>
      <c r="AO94" s="332" t="s">
        <v>777</v>
      </c>
      <c r="AP94" s="332" t="s">
        <v>777</v>
      </c>
      <c r="AQ94" s="332" t="s">
        <v>777</v>
      </c>
      <c r="AR94" s="332" t="s">
        <v>777</v>
      </c>
      <c r="AS94" s="332" t="s">
        <v>777</v>
      </c>
      <c r="AT94" s="332" t="s">
        <v>777</v>
      </c>
      <c r="AU94" s="332" t="s">
        <v>1658</v>
      </c>
      <c r="AV94" s="332" t="s">
        <v>777</v>
      </c>
      <c r="AW94" s="332" t="s">
        <v>777</v>
      </c>
      <c r="AX94" s="332" t="s">
        <v>777</v>
      </c>
      <c r="AY94" s="332" t="s">
        <v>777</v>
      </c>
      <c r="AZ94" s="332" t="s">
        <v>777</v>
      </c>
      <c r="BA94" s="332" t="s">
        <v>777</v>
      </c>
      <c r="BB94" s="49" t="s">
        <v>777</v>
      </c>
      <c r="BC94" s="49" t="s">
        <v>777</v>
      </c>
      <c r="BD94" s="49" t="s">
        <v>777</v>
      </c>
      <c r="BE94" s="332" t="s">
        <v>777</v>
      </c>
      <c r="BF94" s="332" t="s">
        <v>777</v>
      </c>
      <c r="BG94" s="59"/>
    </row>
    <row r="95" spans="1:59" s="168" customFormat="1" ht="200.1" customHeight="1">
      <c r="A95" s="499">
        <v>78</v>
      </c>
      <c r="B95" s="49" t="s">
        <v>1045</v>
      </c>
      <c r="C95" s="369" t="s">
        <v>604</v>
      </c>
      <c r="D95" s="400" t="s">
        <v>803</v>
      </c>
      <c r="E95" s="333" t="s">
        <v>452</v>
      </c>
      <c r="F95" s="333" t="s">
        <v>805</v>
      </c>
      <c r="G95" s="400" t="s">
        <v>806</v>
      </c>
      <c r="H95" s="400" t="s">
        <v>807</v>
      </c>
      <c r="I95" s="400" t="s">
        <v>467</v>
      </c>
      <c r="J95" s="125" t="s">
        <v>1148</v>
      </c>
      <c r="K95" s="125">
        <v>3795750</v>
      </c>
      <c r="L95" s="397" t="s">
        <v>1149</v>
      </c>
      <c r="M95" s="396">
        <v>42736</v>
      </c>
      <c r="N95" s="77">
        <v>44012</v>
      </c>
      <c r="O95" s="400" t="s">
        <v>810</v>
      </c>
      <c r="P95" s="400" t="s">
        <v>811</v>
      </c>
      <c r="Q95" s="400">
        <v>88</v>
      </c>
      <c r="R95" s="400"/>
      <c r="S95" s="400"/>
      <c r="T95" s="400"/>
      <c r="U95" s="61">
        <v>101</v>
      </c>
      <c r="V95" s="197">
        <v>1.1466666666666667</v>
      </c>
      <c r="W95" s="61">
        <v>92</v>
      </c>
      <c r="X95" s="198">
        <v>0.3</v>
      </c>
      <c r="Y95" s="400"/>
      <c r="Z95" s="400"/>
      <c r="AA95" s="331">
        <v>26</v>
      </c>
      <c r="AB95" s="62">
        <v>1</v>
      </c>
      <c r="AC95" s="325" t="s">
        <v>816</v>
      </c>
      <c r="AD95" s="325" t="s">
        <v>817</v>
      </c>
      <c r="AE95" s="325" t="s">
        <v>818</v>
      </c>
      <c r="AF95" s="400">
        <v>999</v>
      </c>
      <c r="AG95" s="325" t="s">
        <v>819</v>
      </c>
      <c r="AH95" s="325" t="s">
        <v>827</v>
      </c>
      <c r="AI95" s="103">
        <v>1195424649</v>
      </c>
      <c r="AJ95" s="198">
        <v>0.24199999999999999</v>
      </c>
      <c r="AK95" s="78"/>
      <c r="AL95" s="332" t="s">
        <v>1657</v>
      </c>
      <c r="AM95" s="332" t="s">
        <v>777</v>
      </c>
      <c r="AN95" s="332" t="s">
        <v>777</v>
      </c>
      <c r="AO95" s="332" t="s">
        <v>777</v>
      </c>
      <c r="AP95" s="332" t="s">
        <v>777</v>
      </c>
      <c r="AQ95" s="332" t="s">
        <v>777</v>
      </c>
      <c r="AR95" s="332" t="s">
        <v>777</v>
      </c>
      <c r="AS95" s="332" t="s">
        <v>777</v>
      </c>
      <c r="AT95" s="332" t="s">
        <v>777</v>
      </c>
      <c r="AU95" s="332" t="s">
        <v>1658</v>
      </c>
      <c r="AV95" s="332" t="s">
        <v>777</v>
      </c>
      <c r="AW95" s="332" t="s">
        <v>777</v>
      </c>
      <c r="AX95" s="332" t="s">
        <v>777</v>
      </c>
      <c r="AY95" s="332" t="s">
        <v>777</v>
      </c>
      <c r="AZ95" s="332" t="s">
        <v>777</v>
      </c>
      <c r="BA95" s="332" t="s">
        <v>777</v>
      </c>
      <c r="BB95" s="78" t="s">
        <v>777</v>
      </c>
      <c r="BC95" s="78" t="s">
        <v>777</v>
      </c>
      <c r="BD95" s="78" t="s">
        <v>777</v>
      </c>
      <c r="BE95" s="332" t="s">
        <v>777</v>
      </c>
      <c r="BF95" s="332" t="s">
        <v>777</v>
      </c>
      <c r="BG95" s="59"/>
    </row>
    <row r="96" spans="1:59" s="168" customFormat="1" ht="200.1" customHeight="1">
      <c r="A96" s="499">
        <v>79</v>
      </c>
      <c r="B96" s="49" t="s">
        <v>1046</v>
      </c>
      <c r="C96" s="369" t="s">
        <v>604</v>
      </c>
      <c r="D96" s="400" t="s">
        <v>803</v>
      </c>
      <c r="E96" s="333" t="s">
        <v>452</v>
      </c>
      <c r="F96" s="333" t="s">
        <v>805</v>
      </c>
      <c r="G96" s="400" t="s">
        <v>806</v>
      </c>
      <c r="H96" s="400" t="s">
        <v>807</v>
      </c>
      <c r="I96" s="400" t="s">
        <v>467</v>
      </c>
      <c r="J96" s="125" t="s">
        <v>1148</v>
      </c>
      <c r="K96" s="125">
        <v>3795750</v>
      </c>
      <c r="L96" s="397" t="s">
        <v>1149</v>
      </c>
      <c r="M96" s="396">
        <v>42736</v>
      </c>
      <c r="N96" s="77">
        <v>44012</v>
      </c>
      <c r="O96" s="400" t="s">
        <v>812</v>
      </c>
      <c r="P96" s="400" t="s">
        <v>809</v>
      </c>
      <c r="Q96" s="400">
        <v>267</v>
      </c>
      <c r="R96" s="400"/>
      <c r="S96" s="400"/>
      <c r="T96" s="400"/>
      <c r="U96" s="61">
        <v>488</v>
      </c>
      <c r="V96" s="197">
        <v>1.8293885714285714</v>
      </c>
      <c r="W96" s="61">
        <v>23013</v>
      </c>
      <c r="X96" s="198">
        <v>0.13700000000000001</v>
      </c>
      <c r="Y96" s="400"/>
      <c r="Z96" s="400"/>
      <c r="AA96" s="331">
        <v>4911</v>
      </c>
      <c r="AB96" s="62">
        <v>1</v>
      </c>
      <c r="AC96" s="325" t="s">
        <v>820</v>
      </c>
      <c r="AD96" s="325" t="s">
        <v>821</v>
      </c>
      <c r="AE96" s="325" t="s">
        <v>822</v>
      </c>
      <c r="AF96" s="400">
        <v>1017</v>
      </c>
      <c r="AG96" s="325" t="s">
        <v>823</v>
      </c>
      <c r="AH96" s="325" t="s">
        <v>828</v>
      </c>
      <c r="AI96" s="103">
        <v>9272280866</v>
      </c>
      <c r="AJ96" s="198">
        <v>0.16200000000000001</v>
      </c>
      <c r="AK96" s="78"/>
      <c r="AL96" s="332" t="s">
        <v>1657</v>
      </c>
      <c r="AM96" s="332" t="s">
        <v>777</v>
      </c>
      <c r="AN96" s="332" t="s">
        <v>777</v>
      </c>
      <c r="AO96" s="332" t="s">
        <v>777</v>
      </c>
      <c r="AP96" s="332" t="s">
        <v>777</v>
      </c>
      <c r="AQ96" s="332" t="s">
        <v>777</v>
      </c>
      <c r="AR96" s="332" t="s">
        <v>777</v>
      </c>
      <c r="AS96" s="332" t="s">
        <v>777</v>
      </c>
      <c r="AT96" s="332" t="s">
        <v>777</v>
      </c>
      <c r="AU96" s="332" t="s">
        <v>1658</v>
      </c>
      <c r="AV96" s="332" t="s">
        <v>777</v>
      </c>
      <c r="AW96" s="332" t="s">
        <v>777</v>
      </c>
      <c r="AX96" s="332" t="s">
        <v>777</v>
      </c>
      <c r="AY96" s="332" t="s">
        <v>777</v>
      </c>
      <c r="AZ96" s="332" t="s">
        <v>777</v>
      </c>
      <c r="BA96" s="332" t="s">
        <v>777</v>
      </c>
      <c r="BB96" s="78" t="s">
        <v>777</v>
      </c>
      <c r="BC96" s="78" t="s">
        <v>777</v>
      </c>
      <c r="BD96" s="78" t="s">
        <v>777</v>
      </c>
      <c r="BE96" s="332" t="s">
        <v>777</v>
      </c>
      <c r="BF96" s="332" t="s">
        <v>777</v>
      </c>
      <c r="BG96" s="59"/>
    </row>
    <row r="97" spans="1:59" s="168" customFormat="1" ht="200.1" customHeight="1">
      <c r="A97" s="499">
        <v>80</v>
      </c>
      <c r="B97" s="49" t="s">
        <v>1047</v>
      </c>
      <c r="C97" s="369" t="s">
        <v>604</v>
      </c>
      <c r="D97" s="400" t="s">
        <v>803</v>
      </c>
      <c r="E97" s="333" t="s">
        <v>452</v>
      </c>
      <c r="F97" s="333" t="s">
        <v>805</v>
      </c>
      <c r="G97" s="400" t="s">
        <v>806</v>
      </c>
      <c r="H97" s="400" t="s">
        <v>807</v>
      </c>
      <c r="I97" s="400" t="s">
        <v>467</v>
      </c>
      <c r="J97" s="125" t="s">
        <v>1148</v>
      </c>
      <c r="K97" s="125">
        <v>3795750</v>
      </c>
      <c r="L97" s="397" t="s">
        <v>1149</v>
      </c>
      <c r="M97" s="396">
        <v>42736</v>
      </c>
      <c r="N97" s="77">
        <v>44012</v>
      </c>
      <c r="O97" s="400" t="s">
        <v>813</v>
      </c>
      <c r="P97" s="400" t="s">
        <v>811</v>
      </c>
      <c r="Q97" s="400">
        <v>127</v>
      </c>
      <c r="R97" s="400"/>
      <c r="S97" s="400"/>
      <c r="T97" s="400"/>
      <c r="U97" s="61">
        <v>140</v>
      </c>
      <c r="V97" s="197">
        <v>1.1027027027027028</v>
      </c>
      <c r="W97" s="61">
        <v>375</v>
      </c>
      <c r="X97" s="198">
        <v>0.29699999999999999</v>
      </c>
      <c r="Y97" s="400"/>
      <c r="Z97" s="400"/>
      <c r="AA97" s="331">
        <v>133</v>
      </c>
      <c r="AB97" s="62">
        <v>1</v>
      </c>
      <c r="AC97" s="325" t="s">
        <v>820</v>
      </c>
      <c r="AD97" s="325" t="s">
        <v>821</v>
      </c>
      <c r="AE97" s="325" t="s">
        <v>822</v>
      </c>
      <c r="AF97" s="400">
        <v>1017</v>
      </c>
      <c r="AG97" s="325" t="s">
        <v>823</v>
      </c>
      <c r="AH97" s="325" t="s">
        <v>829</v>
      </c>
      <c r="AI97" s="78">
        <v>9616546888</v>
      </c>
      <c r="AJ97" s="198">
        <v>5.8999999999999997E-2</v>
      </c>
      <c r="AK97" s="78"/>
      <c r="AL97" s="332" t="s">
        <v>1657</v>
      </c>
      <c r="AM97" s="332" t="s">
        <v>777</v>
      </c>
      <c r="AN97" s="332" t="s">
        <v>777</v>
      </c>
      <c r="AO97" s="332" t="s">
        <v>777</v>
      </c>
      <c r="AP97" s="332" t="s">
        <v>777</v>
      </c>
      <c r="AQ97" s="332" t="s">
        <v>777</v>
      </c>
      <c r="AR97" s="332" t="s">
        <v>777</v>
      </c>
      <c r="AS97" s="332" t="s">
        <v>777</v>
      </c>
      <c r="AT97" s="332" t="s">
        <v>777</v>
      </c>
      <c r="AU97" s="332" t="s">
        <v>1658</v>
      </c>
      <c r="AV97" s="332" t="s">
        <v>777</v>
      </c>
      <c r="AW97" s="332" t="s">
        <v>777</v>
      </c>
      <c r="AX97" s="332" t="s">
        <v>777</v>
      </c>
      <c r="AY97" s="332" t="s">
        <v>777</v>
      </c>
      <c r="AZ97" s="332" t="s">
        <v>777</v>
      </c>
      <c r="BA97" s="332" t="s">
        <v>777</v>
      </c>
      <c r="BB97" s="78" t="s">
        <v>777</v>
      </c>
      <c r="BC97" s="78" t="s">
        <v>777</v>
      </c>
      <c r="BD97" s="78" t="s">
        <v>777</v>
      </c>
      <c r="BE97" s="332" t="s">
        <v>777</v>
      </c>
      <c r="BF97" s="332" t="s">
        <v>777</v>
      </c>
      <c r="BG97" s="59"/>
    </row>
    <row r="98" spans="1:59" s="167" customFormat="1" ht="200.1" customHeight="1">
      <c r="A98" s="499">
        <v>81</v>
      </c>
      <c r="B98" s="49" t="s">
        <v>1048</v>
      </c>
      <c r="C98" s="369" t="s">
        <v>604</v>
      </c>
      <c r="D98" s="400" t="s">
        <v>803</v>
      </c>
      <c r="E98" s="333" t="s">
        <v>452</v>
      </c>
      <c r="F98" s="333" t="s">
        <v>805</v>
      </c>
      <c r="G98" s="400" t="s">
        <v>806</v>
      </c>
      <c r="H98" s="400" t="s">
        <v>807</v>
      </c>
      <c r="I98" s="400" t="s">
        <v>467</v>
      </c>
      <c r="J98" s="125" t="s">
        <v>1148</v>
      </c>
      <c r="K98" s="125">
        <v>3795750</v>
      </c>
      <c r="L98" s="397" t="s">
        <v>1149</v>
      </c>
      <c r="M98" s="396">
        <v>42736</v>
      </c>
      <c r="N98" s="77">
        <v>44012</v>
      </c>
      <c r="O98" s="400" t="s">
        <v>814</v>
      </c>
      <c r="P98" s="400" t="s">
        <v>809</v>
      </c>
      <c r="Q98" s="61">
        <v>113303</v>
      </c>
      <c r="R98" s="400"/>
      <c r="S98" s="400"/>
      <c r="T98" s="400"/>
      <c r="U98" s="61">
        <v>118702</v>
      </c>
      <c r="V98" s="197">
        <v>1.0476555555555556</v>
      </c>
      <c r="W98" s="400">
        <v>51457</v>
      </c>
      <c r="X98" s="64">
        <v>0.52900000000000003</v>
      </c>
      <c r="Y98" s="400"/>
      <c r="Z98" s="400"/>
      <c r="AA98" s="331">
        <v>17105</v>
      </c>
      <c r="AB98" s="62">
        <v>1</v>
      </c>
      <c r="AC98" s="325" t="s">
        <v>824</v>
      </c>
      <c r="AD98" s="325" t="s">
        <v>821</v>
      </c>
      <c r="AE98" s="325" t="s">
        <v>822</v>
      </c>
      <c r="AF98" s="400">
        <v>996</v>
      </c>
      <c r="AG98" s="325" t="s">
        <v>825</v>
      </c>
      <c r="AH98" s="325" t="s">
        <v>830</v>
      </c>
      <c r="AI98" s="103">
        <v>3326442810</v>
      </c>
      <c r="AJ98" s="198">
        <v>0.30399999999999999</v>
      </c>
      <c r="AK98" s="78"/>
      <c r="AL98" s="332" t="s">
        <v>1657</v>
      </c>
      <c r="AM98" s="332" t="s">
        <v>777</v>
      </c>
      <c r="AN98" s="332" t="s">
        <v>777</v>
      </c>
      <c r="AO98" s="332" t="s">
        <v>777</v>
      </c>
      <c r="AP98" s="332" t="s">
        <v>777</v>
      </c>
      <c r="AQ98" s="332" t="s">
        <v>777</v>
      </c>
      <c r="AR98" s="332" t="s">
        <v>777</v>
      </c>
      <c r="AS98" s="332" t="s">
        <v>777</v>
      </c>
      <c r="AT98" s="332" t="s">
        <v>777</v>
      </c>
      <c r="AU98" s="332" t="s">
        <v>1658</v>
      </c>
      <c r="AV98" s="332" t="s">
        <v>777</v>
      </c>
      <c r="AW98" s="332" t="s">
        <v>777</v>
      </c>
      <c r="AX98" s="332" t="s">
        <v>777</v>
      </c>
      <c r="AY98" s="332" t="s">
        <v>777</v>
      </c>
      <c r="AZ98" s="332" t="s">
        <v>777</v>
      </c>
      <c r="BA98" s="332" t="s">
        <v>777</v>
      </c>
      <c r="BB98" s="78" t="s">
        <v>777</v>
      </c>
      <c r="BC98" s="78" t="s">
        <v>777</v>
      </c>
      <c r="BD98" s="78" t="s">
        <v>777</v>
      </c>
      <c r="BE98" s="332" t="s">
        <v>777</v>
      </c>
      <c r="BF98" s="332" t="s">
        <v>777</v>
      </c>
      <c r="BG98" s="59"/>
    </row>
    <row r="99" spans="1:59" s="167" customFormat="1" ht="200.1" customHeight="1">
      <c r="A99" s="499">
        <v>82</v>
      </c>
      <c r="B99" s="49" t="s">
        <v>1049</v>
      </c>
      <c r="C99" s="369" t="s">
        <v>604</v>
      </c>
      <c r="D99" s="400" t="s">
        <v>803</v>
      </c>
      <c r="E99" s="333" t="s">
        <v>452</v>
      </c>
      <c r="F99" s="333" t="s">
        <v>805</v>
      </c>
      <c r="G99" s="400" t="s">
        <v>806</v>
      </c>
      <c r="H99" s="400" t="s">
        <v>807</v>
      </c>
      <c r="I99" s="400" t="s">
        <v>467</v>
      </c>
      <c r="J99" s="125" t="s">
        <v>1148</v>
      </c>
      <c r="K99" s="125">
        <v>3795750</v>
      </c>
      <c r="L99" s="397" t="s">
        <v>1149</v>
      </c>
      <c r="M99" s="396">
        <v>42736</v>
      </c>
      <c r="N99" s="77">
        <v>44012</v>
      </c>
      <c r="O99" s="400" t="s">
        <v>815</v>
      </c>
      <c r="P99" s="400" t="s">
        <v>811</v>
      </c>
      <c r="Q99" s="61">
        <v>1209</v>
      </c>
      <c r="R99" s="400"/>
      <c r="S99" s="400"/>
      <c r="T99" s="400"/>
      <c r="U99" s="61">
        <v>1227</v>
      </c>
      <c r="V99" s="197">
        <v>1.0069273539330963</v>
      </c>
      <c r="W99" s="61">
        <v>232</v>
      </c>
      <c r="X99" s="64">
        <v>0.41699999999999998</v>
      </c>
      <c r="Y99" s="400"/>
      <c r="Z99" s="400"/>
      <c r="AA99" s="331">
        <v>105</v>
      </c>
      <c r="AB99" s="62">
        <v>1</v>
      </c>
      <c r="AC99" s="325" t="s">
        <v>824</v>
      </c>
      <c r="AD99" s="325" t="s">
        <v>821</v>
      </c>
      <c r="AE99" s="325" t="s">
        <v>822</v>
      </c>
      <c r="AF99" s="400">
        <v>996</v>
      </c>
      <c r="AG99" s="325" t="s">
        <v>825</v>
      </c>
      <c r="AH99" s="325" t="s">
        <v>831</v>
      </c>
      <c r="AI99" s="103">
        <v>927885000</v>
      </c>
      <c r="AJ99" s="198">
        <v>0.06</v>
      </c>
      <c r="AK99" s="78"/>
      <c r="AL99" s="332" t="s">
        <v>1657</v>
      </c>
      <c r="AM99" s="332" t="s">
        <v>777</v>
      </c>
      <c r="AN99" s="332" t="s">
        <v>777</v>
      </c>
      <c r="AO99" s="332" t="s">
        <v>777</v>
      </c>
      <c r="AP99" s="332" t="s">
        <v>777</v>
      </c>
      <c r="AQ99" s="332" t="s">
        <v>777</v>
      </c>
      <c r="AR99" s="332" t="s">
        <v>777</v>
      </c>
      <c r="AS99" s="332" t="s">
        <v>777</v>
      </c>
      <c r="AT99" s="332" t="s">
        <v>777</v>
      </c>
      <c r="AU99" s="332" t="s">
        <v>1658</v>
      </c>
      <c r="AV99" s="332" t="s">
        <v>777</v>
      </c>
      <c r="AW99" s="332" t="s">
        <v>777</v>
      </c>
      <c r="AX99" s="332" t="s">
        <v>777</v>
      </c>
      <c r="AY99" s="332" t="s">
        <v>777</v>
      </c>
      <c r="AZ99" s="332" t="s">
        <v>777</v>
      </c>
      <c r="BA99" s="332" t="s">
        <v>777</v>
      </c>
      <c r="BB99" s="78" t="s">
        <v>777</v>
      </c>
      <c r="BC99" s="78" t="s">
        <v>777</v>
      </c>
      <c r="BD99" s="78" t="s">
        <v>777</v>
      </c>
      <c r="BE99" s="332" t="s">
        <v>777</v>
      </c>
      <c r="BF99" s="332" t="s">
        <v>777</v>
      </c>
      <c r="BG99" s="59"/>
    </row>
    <row r="100" spans="1:59" s="167" customFormat="1" ht="200.1" customHeight="1">
      <c r="A100" s="499">
        <v>83</v>
      </c>
      <c r="B100" s="49" t="s">
        <v>1028</v>
      </c>
      <c r="C100" s="369" t="s">
        <v>600</v>
      </c>
      <c r="D100" s="400" t="s">
        <v>608</v>
      </c>
      <c r="E100" s="333" t="s">
        <v>459</v>
      </c>
      <c r="F100" s="333" t="s">
        <v>870</v>
      </c>
      <c r="G100" s="400" t="s">
        <v>760</v>
      </c>
      <c r="H100" s="400" t="s">
        <v>455</v>
      </c>
      <c r="I100" s="400" t="s">
        <v>467</v>
      </c>
      <c r="J100" s="400" t="s">
        <v>1118</v>
      </c>
      <c r="K100" s="400">
        <v>3208238377</v>
      </c>
      <c r="L100" s="395" t="s">
        <v>1119</v>
      </c>
      <c r="M100" s="128">
        <v>42522</v>
      </c>
      <c r="N100" s="327">
        <v>43982</v>
      </c>
      <c r="O100" s="400" t="s">
        <v>751</v>
      </c>
      <c r="P100" s="400" t="s">
        <v>756</v>
      </c>
      <c r="Q100" s="329">
        <v>1</v>
      </c>
      <c r="R100" s="329">
        <v>1</v>
      </c>
      <c r="S100" s="329">
        <v>1</v>
      </c>
      <c r="T100" s="329">
        <v>1</v>
      </c>
      <c r="U100" s="329">
        <v>1</v>
      </c>
      <c r="V100" s="329">
        <v>1</v>
      </c>
      <c r="W100" s="329">
        <v>1</v>
      </c>
      <c r="X100" s="329">
        <v>1</v>
      </c>
      <c r="Y100" s="62">
        <f>2606/2606*1</f>
        <v>1</v>
      </c>
      <c r="Z100" s="329">
        <f>Y100/S100</f>
        <v>1</v>
      </c>
      <c r="AA100" s="62">
        <f>235/235*1</f>
        <v>1</v>
      </c>
      <c r="AB100" s="329">
        <f>AA100/T100</f>
        <v>1</v>
      </c>
      <c r="AC100" s="325"/>
      <c r="AD100" s="325" t="s">
        <v>491</v>
      </c>
      <c r="AE100" s="325"/>
      <c r="AF100" s="400">
        <v>1108</v>
      </c>
      <c r="AG100" s="400" t="s">
        <v>493</v>
      </c>
      <c r="AH100" s="325" t="s">
        <v>494</v>
      </c>
      <c r="AI100" s="103">
        <v>2894137476</v>
      </c>
      <c r="AJ100" s="329" t="s">
        <v>888</v>
      </c>
      <c r="AK100" s="329" t="s">
        <v>888</v>
      </c>
      <c r="AL100" s="332" t="s">
        <v>1657</v>
      </c>
      <c r="AM100" s="332" t="s">
        <v>777</v>
      </c>
      <c r="AN100" s="332" t="s">
        <v>777</v>
      </c>
      <c r="AO100" s="332" t="s">
        <v>777</v>
      </c>
      <c r="AP100" s="332" t="s">
        <v>777</v>
      </c>
      <c r="AQ100" s="332" t="s">
        <v>777</v>
      </c>
      <c r="AR100" s="332" t="s">
        <v>777</v>
      </c>
      <c r="AS100" s="332" t="s">
        <v>777</v>
      </c>
      <c r="AT100" s="332" t="s">
        <v>777</v>
      </c>
      <c r="AU100" s="332" t="s">
        <v>1658</v>
      </c>
      <c r="AV100" s="332" t="s">
        <v>777</v>
      </c>
      <c r="AW100" s="332" t="s">
        <v>777</v>
      </c>
      <c r="AX100" s="332" t="s">
        <v>777</v>
      </c>
      <c r="AY100" s="332" t="s">
        <v>777</v>
      </c>
      <c r="AZ100" s="332" t="s">
        <v>777</v>
      </c>
      <c r="BA100" s="332" t="s">
        <v>777</v>
      </c>
      <c r="BB100" s="329" t="s">
        <v>777</v>
      </c>
      <c r="BC100" s="329" t="s">
        <v>777</v>
      </c>
      <c r="BD100" s="329" t="s">
        <v>777</v>
      </c>
      <c r="BE100" s="332" t="s">
        <v>777</v>
      </c>
      <c r="BF100" s="332" t="s">
        <v>777</v>
      </c>
      <c r="BG100" s="59"/>
    </row>
    <row r="101" spans="1:59" s="167" customFormat="1" ht="200.1" customHeight="1">
      <c r="A101" s="499">
        <v>84</v>
      </c>
      <c r="B101" s="49" t="s">
        <v>995</v>
      </c>
      <c r="C101" s="369" t="s">
        <v>600</v>
      </c>
      <c r="D101" s="400" t="s">
        <v>473</v>
      </c>
      <c r="E101" s="333" t="s">
        <v>459</v>
      </c>
      <c r="F101" s="333" t="s">
        <v>802</v>
      </c>
      <c r="G101" s="400" t="s">
        <v>765</v>
      </c>
      <c r="H101" s="400" t="s">
        <v>462</v>
      </c>
      <c r="I101" s="400" t="s">
        <v>467</v>
      </c>
      <c r="J101" s="400" t="s">
        <v>1395</v>
      </c>
      <c r="K101" s="400" t="s">
        <v>1396</v>
      </c>
      <c r="L101" s="395" t="s">
        <v>1397</v>
      </c>
      <c r="M101" s="396">
        <v>42736</v>
      </c>
      <c r="N101" s="77">
        <v>43982</v>
      </c>
      <c r="O101" s="400" t="s">
        <v>634</v>
      </c>
      <c r="P101" s="400" t="s">
        <v>635</v>
      </c>
      <c r="Q101" s="329">
        <v>1</v>
      </c>
      <c r="R101" s="329">
        <v>1</v>
      </c>
      <c r="S101" s="329">
        <v>1</v>
      </c>
      <c r="T101" s="329">
        <v>1</v>
      </c>
      <c r="U101" s="400"/>
      <c r="V101" s="400"/>
      <c r="W101" s="329">
        <v>1</v>
      </c>
      <c r="X101" s="329">
        <v>1</v>
      </c>
      <c r="Y101" s="329">
        <v>1</v>
      </c>
      <c r="Z101" s="62">
        <f>+Y101/S101</f>
        <v>1</v>
      </c>
      <c r="AA101" s="329">
        <v>1</v>
      </c>
      <c r="AB101" s="62">
        <f>+AA101/T101</f>
        <v>1</v>
      </c>
      <c r="AC101" s="325" t="s">
        <v>151</v>
      </c>
      <c r="AD101" s="325" t="s">
        <v>518</v>
      </c>
      <c r="AE101" s="325"/>
      <c r="AF101" s="400" t="s">
        <v>532</v>
      </c>
      <c r="AG101" s="400" t="s">
        <v>533</v>
      </c>
      <c r="AH101" s="325" t="s">
        <v>899</v>
      </c>
      <c r="AI101" s="105">
        <f>12557000000-730000000</f>
        <v>11827000000</v>
      </c>
      <c r="AJ101" s="400" t="s">
        <v>467</v>
      </c>
      <c r="AK101" s="400" t="s">
        <v>467</v>
      </c>
      <c r="AL101" s="332" t="s">
        <v>1657</v>
      </c>
      <c r="AM101" s="332" t="s">
        <v>777</v>
      </c>
      <c r="AN101" s="332" t="s">
        <v>777</v>
      </c>
      <c r="AO101" s="332" t="s">
        <v>777</v>
      </c>
      <c r="AP101" s="332" t="s">
        <v>777</v>
      </c>
      <c r="AQ101" s="332" t="s">
        <v>777</v>
      </c>
      <c r="AR101" s="332" t="s">
        <v>777</v>
      </c>
      <c r="AS101" s="332" t="s">
        <v>777</v>
      </c>
      <c r="AT101" s="332" t="s">
        <v>777</v>
      </c>
      <c r="AU101" s="332" t="s">
        <v>1658</v>
      </c>
      <c r="AV101" s="332" t="s">
        <v>777</v>
      </c>
      <c r="AW101" s="332" t="s">
        <v>777</v>
      </c>
      <c r="AX101" s="332" t="s">
        <v>777</v>
      </c>
      <c r="AY101" s="332" t="s">
        <v>777</v>
      </c>
      <c r="AZ101" s="332" t="s">
        <v>777</v>
      </c>
      <c r="BA101" s="332" t="s">
        <v>777</v>
      </c>
      <c r="BB101" s="49" t="s">
        <v>777</v>
      </c>
      <c r="BC101" s="49" t="s">
        <v>777</v>
      </c>
      <c r="BD101" s="49" t="s">
        <v>777</v>
      </c>
      <c r="BE101" s="332" t="s">
        <v>777</v>
      </c>
      <c r="BF101" s="332" t="s">
        <v>777</v>
      </c>
      <c r="BG101" s="59"/>
    </row>
    <row r="102" spans="1:59" s="167" customFormat="1" ht="200.1" customHeight="1">
      <c r="A102" s="499">
        <v>85</v>
      </c>
      <c r="B102" s="49" t="s">
        <v>997</v>
      </c>
      <c r="C102" s="369" t="s">
        <v>603</v>
      </c>
      <c r="D102" s="400" t="s">
        <v>468</v>
      </c>
      <c r="E102" s="333" t="s">
        <v>459</v>
      </c>
      <c r="F102" s="333" t="s">
        <v>860</v>
      </c>
      <c r="G102" s="400" t="s">
        <v>765</v>
      </c>
      <c r="H102" s="400" t="s">
        <v>462</v>
      </c>
      <c r="I102" s="400" t="s">
        <v>467</v>
      </c>
      <c r="J102" s="400" t="s">
        <v>1395</v>
      </c>
      <c r="K102" s="400" t="s">
        <v>1396</v>
      </c>
      <c r="L102" s="395" t="s">
        <v>1397</v>
      </c>
      <c r="M102" s="396">
        <v>42736</v>
      </c>
      <c r="N102" s="77">
        <v>43982</v>
      </c>
      <c r="O102" s="400" t="s">
        <v>629</v>
      </c>
      <c r="P102" s="400" t="s">
        <v>630</v>
      </c>
      <c r="Q102" s="329">
        <v>1</v>
      </c>
      <c r="R102" s="329">
        <v>1</v>
      </c>
      <c r="S102" s="329">
        <v>1</v>
      </c>
      <c r="T102" s="329">
        <v>1</v>
      </c>
      <c r="U102" s="329">
        <v>1</v>
      </c>
      <c r="V102" s="400">
        <v>100</v>
      </c>
      <c r="W102" s="329">
        <v>1</v>
      </c>
      <c r="X102" s="329">
        <v>1</v>
      </c>
      <c r="Y102" s="329">
        <v>1</v>
      </c>
      <c r="Z102" s="62">
        <f>+Y102/S102</f>
        <v>1</v>
      </c>
      <c r="AA102" s="329">
        <v>1</v>
      </c>
      <c r="AB102" s="67">
        <f>+AA102/T102</f>
        <v>1</v>
      </c>
      <c r="AC102" s="325" t="s">
        <v>151</v>
      </c>
      <c r="AD102" s="325" t="s">
        <v>518</v>
      </c>
      <c r="AE102" s="325"/>
      <c r="AF102" s="400" t="s">
        <v>519</v>
      </c>
      <c r="AG102" s="400" t="s">
        <v>520</v>
      </c>
      <c r="AH102" s="325" t="s">
        <v>522</v>
      </c>
      <c r="AI102" s="103">
        <f>1159000000-152000000</f>
        <v>1007000000</v>
      </c>
      <c r="AJ102" s="400" t="s">
        <v>467</v>
      </c>
      <c r="AK102" s="400" t="s">
        <v>467</v>
      </c>
      <c r="AL102" s="332" t="s">
        <v>1657</v>
      </c>
      <c r="AM102" s="332" t="s">
        <v>777</v>
      </c>
      <c r="AN102" s="332" t="s">
        <v>777</v>
      </c>
      <c r="AO102" s="332" t="s">
        <v>777</v>
      </c>
      <c r="AP102" s="332" t="s">
        <v>777</v>
      </c>
      <c r="AQ102" s="332" t="s">
        <v>777</v>
      </c>
      <c r="AR102" s="332" t="s">
        <v>777</v>
      </c>
      <c r="AS102" s="332" t="s">
        <v>777</v>
      </c>
      <c r="AT102" s="332" t="s">
        <v>777</v>
      </c>
      <c r="AU102" s="332" t="s">
        <v>1658</v>
      </c>
      <c r="AV102" s="332" t="s">
        <v>777</v>
      </c>
      <c r="AW102" s="332" t="s">
        <v>777</v>
      </c>
      <c r="AX102" s="332" t="s">
        <v>777</v>
      </c>
      <c r="AY102" s="332" t="s">
        <v>777</v>
      </c>
      <c r="AZ102" s="332" t="s">
        <v>777</v>
      </c>
      <c r="BA102" s="332" t="s">
        <v>777</v>
      </c>
      <c r="BB102" s="49" t="s">
        <v>777</v>
      </c>
      <c r="BC102" s="49" t="s">
        <v>777</v>
      </c>
      <c r="BD102" s="49" t="s">
        <v>777</v>
      </c>
      <c r="BE102" s="332" t="s">
        <v>777</v>
      </c>
      <c r="BF102" s="332" t="s">
        <v>777</v>
      </c>
      <c r="BG102" s="59"/>
    </row>
    <row r="103" spans="1:59" s="167" customFormat="1" ht="200.1" customHeight="1">
      <c r="A103" s="499">
        <v>86</v>
      </c>
      <c r="B103" s="49" t="s">
        <v>1020</v>
      </c>
      <c r="C103" s="369" t="s">
        <v>603</v>
      </c>
      <c r="D103" s="400" t="s">
        <v>468</v>
      </c>
      <c r="E103" s="333" t="s">
        <v>933</v>
      </c>
      <c r="F103" s="333" t="s">
        <v>934</v>
      </c>
      <c r="G103" s="400" t="s">
        <v>766</v>
      </c>
      <c r="H103" s="400" t="s">
        <v>476</v>
      </c>
      <c r="I103" s="400" t="s">
        <v>467</v>
      </c>
      <c r="J103" s="400" t="s">
        <v>1345</v>
      </c>
      <c r="K103" s="400" t="s">
        <v>1346</v>
      </c>
      <c r="L103" s="395" t="s">
        <v>1347</v>
      </c>
      <c r="M103" s="128">
        <v>42856</v>
      </c>
      <c r="N103" s="327">
        <v>43982</v>
      </c>
      <c r="O103" s="400" t="s">
        <v>935</v>
      </c>
      <c r="P103" s="400" t="s">
        <v>682</v>
      </c>
      <c r="Q103" s="400">
        <v>1</v>
      </c>
      <c r="R103" s="400">
        <v>1</v>
      </c>
      <c r="S103" s="400">
        <v>1</v>
      </c>
      <c r="T103" s="400">
        <v>1</v>
      </c>
      <c r="U103" s="400">
        <v>1</v>
      </c>
      <c r="V103" s="62">
        <f>U103/Q103</f>
        <v>1</v>
      </c>
      <c r="W103" s="400">
        <v>1</v>
      </c>
      <c r="X103" s="62">
        <f>W103/Q103</f>
        <v>1</v>
      </c>
      <c r="Y103" s="400">
        <v>1</v>
      </c>
      <c r="Z103" s="62">
        <f>Y103/S103</f>
        <v>1</v>
      </c>
      <c r="AA103" s="331">
        <v>1</v>
      </c>
      <c r="AB103" s="329">
        <v>1</v>
      </c>
      <c r="AC103" s="223" t="s">
        <v>683</v>
      </c>
      <c r="AD103" s="223"/>
      <c r="AE103" s="223"/>
      <c r="AF103" s="400">
        <v>1102</v>
      </c>
      <c r="AG103" s="400" t="s">
        <v>565</v>
      </c>
      <c r="AH103" s="223" t="s">
        <v>566</v>
      </c>
      <c r="AI103" s="122">
        <v>375000000</v>
      </c>
      <c r="AJ103" s="400"/>
      <c r="AK103" s="122">
        <v>542000000</v>
      </c>
      <c r="AL103" s="332" t="s">
        <v>1657</v>
      </c>
      <c r="AM103" s="332" t="s">
        <v>777</v>
      </c>
      <c r="AN103" s="332" t="s">
        <v>777</v>
      </c>
      <c r="AO103" s="332" t="s">
        <v>777</v>
      </c>
      <c r="AP103" s="332" t="s">
        <v>777</v>
      </c>
      <c r="AQ103" s="332" t="s">
        <v>777</v>
      </c>
      <c r="AR103" s="332" t="s">
        <v>777</v>
      </c>
      <c r="AS103" s="332" t="s">
        <v>777</v>
      </c>
      <c r="AT103" s="332" t="s">
        <v>777</v>
      </c>
      <c r="AU103" s="332" t="s">
        <v>1658</v>
      </c>
      <c r="AV103" s="332" t="s">
        <v>777</v>
      </c>
      <c r="AW103" s="332" t="s">
        <v>777</v>
      </c>
      <c r="AX103" s="332" t="s">
        <v>777</v>
      </c>
      <c r="AY103" s="332" t="s">
        <v>777</v>
      </c>
      <c r="AZ103" s="332" t="s">
        <v>777</v>
      </c>
      <c r="BA103" s="332" t="s">
        <v>777</v>
      </c>
      <c r="BB103" s="122" t="s">
        <v>777</v>
      </c>
      <c r="BC103" s="122" t="s">
        <v>777</v>
      </c>
      <c r="BD103" s="122" t="s">
        <v>777</v>
      </c>
      <c r="BE103" s="332" t="s">
        <v>777</v>
      </c>
      <c r="BF103" s="332" t="s">
        <v>777</v>
      </c>
      <c r="BG103" s="268" t="s">
        <v>1348</v>
      </c>
    </row>
    <row r="104" spans="1:59" s="167" customFormat="1" ht="200.1" customHeight="1">
      <c r="A104" s="499">
        <v>87</v>
      </c>
      <c r="B104" s="49" t="s">
        <v>999</v>
      </c>
      <c r="C104" s="369" t="s">
        <v>603</v>
      </c>
      <c r="D104" s="400" t="s">
        <v>468</v>
      </c>
      <c r="E104" s="333" t="s">
        <v>459</v>
      </c>
      <c r="F104" s="333" t="s">
        <v>869</v>
      </c>
      <c r="G104" s="400" t="s">
        <v>765</v>
      </c>
      <c r="H104" s="400" t="s">
        <v>462</v>
      </c>
      <c r="I104" s="400" t="s">
        <v>467</v>
      </c>
      <c r="J104" s="400" t="s">
        <v>1395</v>
      </c>
      <c r="K104" s="400" t="s">
        <v>1396</v>
      </c>
      <c r="L104" s="395" t="s">
        <v>1397</v>
      </c>
      <c r="M104" s="396">
        <v>42736</v>
      </c>
      <c r="N104" s="77">
        <v>43982</v>
      </c>
      <c r="O104" s="400" t="s">
        <v>836</v>
      </c>
      <c r="P104" s="400" t="s">
        <v>633</v>
      </c>
      <c r="Q104" s="329">
        <v>1</v>
      </c>
      <c r="R104" s="329">
        <v>1</v>
      </c>
      <c r="S104" s="329">
        <v>1</v>
      </c>
      <c r="T104" s="329">
        <v>1</v>
      </c>
      <c r="U104" s="329">
        <v>1</v>
      </c>
      <c r="V104" s="329">
        <v>1</v>
      </c>
      <c r="W104" s="329">
        <v>1</v>
      </c>
      <c r="X104" s="329">
        <v>1</v>
      </c>
      <c r="Y104" s="329">
        <v>1</v>
      </c>
      <c r="Z104" s="62">
        <f>+Y104/S104</f>
        <v>1</v>
      </c>
      <c r="AA104" s="329">
        <v>1</v>
      </c>
      <c r="AB104" s="67">
        <f>+AA104/T104</f>
        <v>1</v>
      </c>
      <c r="AC104" s="325" t="s">
        <v>151</v>
      </c>
      <c r="AD104" s="325" t="s">
        <v>518</v>
      </c>
      <c r="AE104" s="325"/>
      <c r="AF104" s="400" t="s">
        <v>897</v>
      </c>
      <c r="AG104" s="400" t="s">
        <v>898</v>
      </c>
      <c r="AH104" s="325" t="s">
        <v>576</v>
      </c>
      <c r="AI104" s="78">
        <f>557000000-166000000</f>
        <v>391000000</v>
      </c>
      <c r="AJ104" s="400" t="s">
        <v>467</v>
      </c>
      <c r="AK104" s="400" t="s">
        <v>467</v>
      </c>
      <c r="AL104" s="332" t="s">
        <v>1657</v>
      </c>
      <c r="AM104" s="332" t="s">
        <v>777</v>
      </c>
      <c r="AN104" s="332" t="s">
        <v>777</v>
      </c>
      <c r="AO104" s="332" t="s">
        <v>777</v>
      </c>
      <c r="AP104" s="332" t="s">
        <v>777</v>
      </c>
      <c r="AQ104" s="332" t="s">
        <v>777</v>
      </c>
      <c r="AR104" s="332" t="s">
        <v>777</v>
      </c>
      <c r="AS104" s="332" t="s">
        <v>777</v>
      </c>
      <c r="AT104" s="332" t="s">
        <v>777</v>
      </c>
      <c r="AU104" s="332" t="s">
        <v>1658</v>
      </c>
      <c r="AV104" s="332" t="s">
        <v>777</v>
      </c>
      <c r="AW104" s="332" t="s">
        <v>777</v>
      </c>
      <c r="AX104" s="332" t="s">
        <v>777</v>
      </c>
      <c r="AY104" s="332" t="s">
        <v>777</v>
      </c>
      <c r="AZ104" s="332" t="s">
        <v>777</v>
      </c>
      <c r="BA104" s="332" t="s">
        <v>777</v>
      </c>
      <c r="BB104" s="49" t="s">
        <v>777</v>
      </c>
      <c r="BC104" s="49" t="s">
        <v>777</v>
      </c>
      <c r="BD104" s="49" t="s">
        <v>777</v>
      </c>
      <c r="BE104" s="332" t="s">
        <v>777</v>
      </c>
      <c r="BF104" s="332" t="s">
        <v>777</v>
      </c>
      <c r="BG104" s="59"/>
    </row>
    <row r="105" spans="1:59" s="167" customFormat="1" ht="200.1" customHeight="1">
      <c r="A105" s="499">
        <v>88</v>
      </c>
      <c r="B105" s="49" t="s">
        <v>1017</v>
      </c>
      <c r="C105" s="369" t="s">
        <v>599</v>
      </c>
      <c r="D105" s="400" t="s">
        <v>607</v>
      </c>
      <c r="E105" s="333" t="s">
        <v>454</v>
      </c>
      <c r="F105" s="333" t="s">
        <v>842</v>
      </c>
      <c r="G105" s="400" t="s">
        <v>759</v>
      </c>
      <c r="H105" s="400" t="s">
        <v>474</v>
      </c>
      <c r="I105" s="400" t="s">
        <v>467</v>
      </c>
      <c r="J105" s="400" t="s">
        <v>467</v>
      </c>
      <c r="K105" s="400" t="s">
        <v>1377</v>
      </c>
      <c r="L105" s="125" t="s">
        <v>467</v>
      </c>
      <c r="M105" s="128">
        <v>42522</v>
      </c>
      <c r="N105" s="128">
        <v>43982</v>
      </c>
      <c r="O105" s="125" t="s">
        <v>732</v>
      </c>
      <c r="P105" s="125" t="s">
        <v>733</v>
      </c>
      <c r="Q105" s="127">
        <v>1</v>
      </c>
      <c r="R105" s="127">
        <v>1</v>
      </c>
      <c r="S105" s="127">
        <v>1</v>
      </c>
      <c r="T105" s="127">
        <v>1</v>
      </c>
      <c r="U105" s="125"/>
      <c r="V105" s="125" t="s">
        <v>1071</v>
      </c>
      <c r="W105" s="125">
        <v>316</v>
      </c>
      <c r="X105" s="125"/>
      <c r="Y105" s="125">
        <v>44</v>
      </c>
      <c r="Z105" s="126">
        <v>0.44</v>
      </c>
      <c r="AA105" s="125">
        <v>20</v>
      </c>
      <c r="AB105" s="329">
        <v>1</v>
      </c>
      <c r="AC105" s="325" t="s">
        <v>535</v>
      </c>
      <c r="AD105" s="325" t="s">
        <v>536</v>
      </c>
      <c r="AE105" s="325" t="s">
        <v>537</v>
      </c>
      <c r="AF105" s="400">
        <v>1130</v>
      </c>
      <c r="AG105" s="400" t="s">
        <v>538</v>
      </c>
      <c r="AH105" s="325" t="s">
        <v>541</v>
      </c>
      <c r="AI105" s="400" t="s">
        <v>542</v>
      </c>
      <c r="AJ105" s="400"/>
      <c r="AK105" s="400" t="s">
        <v>951</v>
      </c>
      <c r="AL105" s="332" t="s">
        <v>1657</v>
      </c>
      <c r="AM105" s="332" t="s">
        <v>777</v>
      </c>
      <c r="AN105" s="332" t="s">
        <v>777</v>
      </c>
      <c r="AO105" s="332" t="s">
        <v>777</v>
      </c>
      <c r="AP105" s="332" t="s">
        <v>777</v>
      </c>
      <c r="AQ105" s="332" t="s">
        <v>777</v>
      </c>
      <c r="AR105" s="332" t="s">
        <v>777</v>
      </c>
      <c r="AS105" s="332" t="s">
        <v>777</v>
      </c>
      <c r="AT105" s="332" t="s">
        <v>777</v>
      </c>
      <c r="AU105" s="332" t="s">
        <v>1658</v>
      </c>
      <c r="AV105" s="332" t="s">
        <v>777</v>
      </c>
      <c r="AW105" s="332" t="s">
        <v>777</v>
      </c>
      <c r="AX105" s="332" t="s">
        <v>777</v>
      </c>
      <c r="AY105" s="332" t="s">
        <v>777</v>
      </c>
      <c r="AZ105" s="332" t="s">
        <v>777</v>
      </c>
      <c r="BA105" s="332" t="s">
        <v>777</v>
      </c>
      <c r="BB105" s="332" t="s">
        <v>777</v>
      </c>
      <c r="BC105" s="332" t="s">
        <v>777</v>
      </c>
      <c r="BD105" s="332" t="s">
        <v>777</v>
      </c>
      <c r="BE105" s="332" t="s">
        <v>777</v>
      </c>
      <c r="BF105" s="332" t="s">
        <v>777</v>
      </c>
      <c r="BG105" s="400" t="s">
        <v>1371</v>
      </c>
    </row>
    <row r="106" spans="1:59" s="167" customFormat="1" ht="200.1" customHeight="1">
      <c r="A106" s="499">
        <v>89</v>
      </c>
      <c r="B106" s="49" t="s">
        <v>1014</v>
      </c>
      <c r="C106" s="369" t="s">
        <v>599</v>
      </c>
      <c r="D106" s="400" t="s">
        <v>607</v>
      </c>
      <c r="E106" s="333" t="s">
        <v>454</v>
      </c>
      <c r="F106" s="354" t="s">
        <v>843</v>
      </c>
      <c r="G106" s="400" t="s">
        <v>759</v>
      </c>
      <c r="H106" s="400" t="s">
        <v>474</v>
      </c>
      <c r="I106" s="400" t="s">
        <v>467</v>
      </c>
      <c r="J106" s="400" t="s">
        <v>1385</v>
      </c>
      <c r="K106" s="400" t="s">
        <v>1386</v>
      </c>
      <c r="L106" s="125" t="s">
        <v>1387</v>
      </c>
      <c r="M106" s="128">
        <v>42522</v>
      </c>
      <c r="N106" s="128">
        <v>43982</v>
      </c>
      <c r="O106" s="125" t="s">
        <v>484</v>
      </c>
      <c r="P106" s="125" t="s">
        <v>485</v>
      </c>
      <c r="Q106" s="125" t="s">
        <v>486</v>
      </c>
      <c r="R106" s="125"/>
      <c r="S106" s="125"/>
      <c r="T106" s="125"/>
      <c r="U106" s="199">
        <v>193</v>
      </c>
      <c r="V106" s="127">
        <v>0.1</v>
      </c>
      <c r="W106" s="200">
        <v>185</v>
      </c>
      <c r="X106" s="125"/>
      <c r="Y106" s="125">
        <v>247</v>
      </c>
      <c r="Z106" s="126"/>
      <c r="AA106" s="125">
        <v>51</v>
      </c>
      <c r="AB106" s="329">
        <v>1</v>
      </c>
      <c r="AC106" s="325" t="s">
        <v>535</v>
      </c>
      <c r="AD106" s="325" t="s">
        <v>536</v>
      </c>
      <c r="AE106" s="325" t="s">
        <v>537</v>
      </c>
      <c r="AF106" s="400">
        <v>1078</v>
      </c>
      <c r="AG106" s="400" t="s">
        <v>544</v>
      </c>
      <c r="AH106" s="325" t="s">
        <v>545</v>
      </c>
      <c r="AI106" s="400" t="s">
        <v>546</v>
      </c>
      <c r="AJ106" s="400"/>
      <c r="AK106" s="400" t="s">
        <v>952</v>
      </c>
      <c r="AL106" s="332" t="s">
        <v>1657</v>
      </c>
      <c r="AM106" s="332" t="s">
        <v>777</v>
      </c>
      <c r="AN106" s="332" t="s">
        <v>777</v>
      </c>
      <c r="AO106" s="332" t="s">
        <v>777</v>
      </c>
      <c r="AP106" s="332" t="s">
        <v>777</v>
      </c>
      <c r="AQ106" s="332" t="s">
        <v>777</v>
      </c>
      <c r="AR106" s="332" t="s">
        <v>777</v>
      </c>
      <c r="AS106" s="332" t="s">
        <v>777</v>
      </c>
      <c r="AT106" s="332" t="s">
        <v>777</v>
      </c>
      <c r="AU106" s="332" t="s">
        <v>1658</v>
      </c>
      <c r="AV106" s="332" t="s">
        <v>777</v>
      </c>
      <c r="AW106" s="332" t="s">
        <v>777</v>
      </c>
      <c r="AX106" s="332" t="s">
        <v>777</v>
      </c>
      <c r="AY106" s="332" t="s">
        <v>777</v>
      </c>
      <c r="AZ106" s="332" t="s">
        <v>777</v>
      </c>
      <c r="BA106" s="332" t="s">
        <v>777</v>
      </c>
      <c r="BB106" s="332" t="s">
        <v>777</v>
      </c>
      <c r="BC106" s="332" t="s">
        <v>777</v>
      </c>
      <c r="BD106" s="332" t="s">
        <v>777</v>
      </c>
      <c r="BE106" s="332" t="s">
        <v>777</v>
      </c>
      <c r="BF106" s="332" t="s">
        <v>777</v>
      </c>
      <c r="BG106" s="400" t="s">
        <v>1490</v>
      </c>
    </row>
    <row r="107" spans="1:59" s="167" customFormat="1" ht="200.1" customHeight="1">
      <c r="A107" s="499">
        <v>91</v>
      </c>
      <c r="B107" s="49" t="s">
        <v>1029</v>
      </c>
      <c r="C107" s="369" t="s">
        <v>599</v>
      </c>
      <c r="D107" s="400" t="s">
        <v>458</v>
      </c>
      <c r="E107" s="333" t="s">
        <v>454</v>
      </c>
      <c r="F107" s="333" t="s">
        <v>848</v>
      </c>
      <c r="G107" s="400" t="s">
        <v>760</v>
      </c>
      <c r="H107" s="400" t="s">
        <v>455</v>
      </c>
      <c r="I107" s="400" t="s">
        <v>467</v>
      </c>
      <c r="J107" s="400" t="s">
        <v>1118</v>
      </c>
      <c r="K107" s="400">
        <v>3208238377</v>
      </c>
      <c r="L107" s="395" t="s">
        <v>1119</v>
      </c>
      <c r="M107" s="128">
        <v>42522</v>
      </c>
      <c r="N107" s="327">
        <v>43982</v>
      </c>
      <c r="O107" s="400" t="s">
        <v>734</v>
      </c>
      <c r="P107" s="400" t="s">
        <v>735</v>
      </c>
      <c r="Q107" s="329">
        <v>1</v>
      </c>
      <c r="R107" s="329">
        <v>1</v>
      </c>
      <c r="S107" s="329">
        <v>1</v>
      </c>
      <c r="T107" s="329">
        <v>1</v>
      </c>
      <c r="U107" s="400">
        <v>698</v>
      </c>
      <c r="V107" s="329">
        <v>1</v>
      </c>
      <c r="W107" s="329">
        <v>1</v>
      </c>
      <c r="X107" s="329">
        <v>1</v>
      </c>
      <c r="Y107" s="62">
        <f>2606/2606*1</f>
        <v>1</v>
      </c>
      <c r="Z107" s="329">
        <f>Y107/S107</f>
        <v>1</v>
      </c>
      <c r="AA107" s="62">
        <f>400/400*1</f>
        <v>1</v>
      </c>
      <c r="AB107" s="329">
        <f>AA107/T107</f>
        <v>1</v>
      </c>
      <c r="AC107" s="325"/>
      <c r="AD107" s="325" t="s">
        <v>491</v>
      </c>
      <c r="AE107" s="325"/>
      <c r="AF107" s="400">
        <v>1108</v>
      </c>
      <c r="AG107" s="400" t="s">
        <v>493</v>
      </c>
      <c r="AH107" s="325" t="s">
        <v>947</v>
      </c>
      <c r="AI107" s="95">
        <v>7560978391</v>
      </c>
      <c r="AJ107" s="329" t="s">
        <v>888</v>
      </c>
      <c r="AK107" s="329" t="s">
        <v>888</v>
      </c>
      <c r="AL107" s="332" t="s">
        <v>1657</v>
      </c>
      <c r="AM107" s="332" t="s">
        <v>777</v>
      </c>
      <c r="AN107" s="332" t="s">
        <v>777</v>
      </c>
      <c r="AO107" s="332" t="s">
        <v>777</v>
      </c>
      <c r="AP107" s="332" t="s">
        <v>777</v>
      </c>
      <c r="AQ107" s="332" t="s">
        <v>777</v>
      </c>
      <c r="AR107" s="332" t="s">
        <v>777</v>
      </c>
      <c r="AS107" s="332" t="s">
        <v>777</v>
      </c>
      <c r="AT107" s="332" t="s">
        <v>777</v>
      </c>
      <c r="AU107" s="332" t="s">
        <v>1658</v>
      </c>
      <c r="AV107" s="332" t="s">
        <v>777</v>
      </c>
      <c r="AW107" s="332" t="s">
        <v>777</v>
      </c>
      <c r="AX107" s="332" t="s">
        <v>777</v>
      </c>
      <c r="AY107" s="332" t="s">
        <v>777</v>
      </c>
      <c r="AZ107" s="332" t="s">
        <v>777</v>
      </c>
      <c r="BA107" s="332" t="s">
        <v>777</v>
      </c>
      <c r="BB107" s="329" t="s">
        <v>777</v>
      </c>
      <c r="BC107" s="329" t="s">
        <v>777</v>
      </c>
      <c r="BD107" s="329" t="s">
        <v>777</v>
      </c>
      <c r="BE107" s="332" t="s">
        <v>777</v>
      </c>
      <c r="BF107" s="332" t="s">
        <v>777</v>
      </c>
      <c r="BG107" s="59"/>
    </row>
    <row r="108" spans="1:59" s="167" customFormat="1" ht="200.1" customHeight="1">
      <c r="A108" s="499">
        <v>92</v>
      </c>
      <c r="B108" s="49" t="s">
        <v>1018</v>
      </c>
      <c r="C108" s="369" t="s">
        <v>599</v>
      </c>
      <c r="D108" s="400" t="s">
        <v>458</v>
      </c>
      <c r="E108" s="333" t="s">
        <v>454</v>
      </c>
      <c r="F108" s="333" t="s">
        <v>852</v>
      </c>
      <c r="G108" s="400" t="s">
        <v>759</v>
      </c>
      <c r="H108" s="400" t="s">
        <v>472</v>
      </c>
      <c r="I108" s="400" t="s">
        <v>467</v>
      </c>
      <c r="J108" s="400" t="s">
        <v>1613</v>
      </c>
      <c r="K108" s="400">
        <v>3188603630</v>
      </c>
      <c r="L108" s="375" t="s">
        <v>1614</v>
      </c>
      <c r="M108" s="128">
        <v>42522</v>
      </c>
      <c r="N108" s="327">
        <v>43981</v>
      </c>
      <c r="O108" s="400" t="s">
        <v>674</v>
      </c>
      <c r="P108" s="400" t="s">
        <v>675</v>
      </c>
      <c r="Q108" s="329">
        <v>1</v>
      </c>
      <c r="R108" s="329">
        <v>1</v>
      </c>
      <c r="S108" s="329">
        <v>1</v>
      </c>
      <c r="T108" s="329">
        <v>1</v>
      </c>
      <c r="U108" s="400">
        <v>695</v>
      </c>
      <c r="V108" s="67">
        <v>0.878</v>
      </c>
      <c r="W108" s="400">
        <v>46</v>
      </c>
      <c r="X108" s="400">
        <v>8.6999999999999993</v>
      </c>
      <c r="Y108" s="400" t="s">
        <v>1060</v>
      </c>
      <c r="Z108" s="400" t="s">
        <v>1060</v>
      </c>
      <c r="AA108" s="331">
        <v>1225</v>
      </c>
      <c r="AB108" s="329">
        <v>1</v>
      </c>
      <c r="AC108" s="325"/>
      <c r="AD108" s="325" t="s">
        <v>536</v>
      </c>
      <c r="AE108" s="325"/>
      <c r="AF108" s="400">
        <v>1023</v>
      </c>
      <c r="AG108" s="400" t="s">
        <v>543</v>
      </c>
      <c r="AH108" s="325" t="s">
        <v>673</v>
      </c>
      <c r="AI108" s="400">
        <v>155</v>
      </c>
      <c r="AJ108" s="400"/>
      <c r="AK108" s="400"/>
      <c r="AL108" s="332" t="s">
        <v>1657</v>
      </c>
      <c r="AM108" s="332" t="s">
        <v>777</v>
      </c>
      <c r="AN108" s="332" t="s">
        <v>777</v>
      </c>
      <c r="AO108" s="332" t="s">
        <v>777</v>
      </c>
      <c r="AP108" s="332" t="s">
        <v>777</v>
      </c>
      <c r="AQ108" s="332" t="s">
        <v>777</v>
      </c>
      <c r="AR108" s="332" t="s">
        <v>777</v>
      </c>
      <c r="AS108" s="332" t="s">
        <v>777</v>
      </c>
      <c r="AT108" s="332" t="s">
        <v>777</v>
      </c>
      <c r="AU108" s="332" t="s">
        <v>1658</v>
      </c>
      <c r="AV108" s="332" t="s">
        <v>777</v>
      </c>
      <c r="AW108" s="332" t="s">
        <v>777</v>
      </c>
      <c r="AX108" s="332" t="s">
        <v>777</v>
      </c>
      <c r="AY108" s="332" t="s">
        <v>777</v>
      </c>
      <c r="AZ108" s="332" t="s">
        <v>777</v>
      </c>
      <c r="BA108" s="332" t="s">
        <v>777</v>
      </c>
      <c r="BB108" s="49" t="s">
        <v>777</v>
      </c>
      <c r="BC108" s="49" t="s">
        <v>777</v>
      </c>
      <c r="BD108" s="49" t="s">
        <v>777</v>
      </c>
      <c r="BE108" s="332" t="s">
        <v>777</v>
      </c>
      <c r="BF108" s="332" t="s">
        <v>777</v>
      </c>
      <c r="BG108" s="400" t="s">
        <v>1206</v>
      </c>
    </row>
    <row r="109" spans="1:59" s="167" customFormat="1" ht="200.1" customHeight="1">
      <c r="A109" s="499">
        <v>93</v>
      </c>
      <c r="B109" s="49" t="s">
        <v>1032</v>
      </c>
      <c r="C109" s="369" t="s">
        <v>457</v>
      </c>
      <c r="D109" s="400" t="s">
        <v>748</v>
      </c>
      <c r="E109" s="333" t="s">
        <v>454</v>
      </c>
      <c r="F109" s="333" t="s">
        <v>855</v>
      </c>
      <c r="G109" s="400" t="s">
        <v>760</v>
      </c>
      <c r="H109" s="400" t="s">
        <v>455</v>
      </c>
      <c r="I109" s="400" t="s">
        <v>467</v>
      </c>
      <c r="J109" s="400" t="s">
        <v>1118</v>
      </c>
      <c r="K109" s="400">
        <v>3208238377</v>
      </c>
      <c r="L109" s="395" t="s">
        <v>1119</v>
      </c>
      <c r="M109" s="128">
        <v>42522</v>
      </c>
      <c r="N109" s="327">
        <v>43982</v>
      </c>
      <c r="O109" s="400" t="s">
        <v>750</v>
      </c>
      <c r="P109" s="400" t="s">
        <v>755</v>
      </c>
      <c r="Q109" s="329">
        <v>1</v>
      </c>
      <c r="R109" s="329">
        <v>1</v>
      </c>
      <c r="S109" s="329">
        <v>1</v>
      </c>
      <c r="T109" s="329">
        <v>1</v>
      </c>
      <c r="U109" s="329">
        <v>1</v>
      </c>
      <c r="V109" s="329">
        <v>1</v>
      </c>
      <c r="W109" s="329">
        <v>1</v>
      </c>
      <c r="X109" s="400">
        <v>100</v>
      </c>
      <c r="Y109" s="62">
        <f>2606/2606*1</f>
        <v>1</v>
      </c>
      <c r="Z109" s="329">
        <f>Y109/S109</f>
        <v>1</v>
      </c>
      <c r="AA109" s="62">
        <f>508/508*1</f>
        <v>1</v>
      </c>
      <c r="AB109" s="329">
        <f>AA109/T109</f>
        <v>1</v>
      </c>
      <c r="AC109" s="325"/>
      <c r="AD109" s="325" t="s">
        <v>491</v>
      </c>
      <c r="AE109" s="325"/>
      <c r="AF109" s="400">
        <v>1108</v>
      </c>
      <c r="AG109" s="400" t="s">
        <v>493</v>
      </c>
      <c r="AH109" s="325" t="s">
        <v>580</v>
      </c>
      <c r="AI109" s="95">
        <v>35652684822</v>
      </c>
      <c r="AJ109" s="329" t="s">
        <v>888</v>
      </c>
      <c r="AK109" s="329" t="s">
        <v>888</v>
      </c>
      <c r="AL109" s="332" t="s">
        <v>1657</v>
      </c>
      <c r="AM109" s="332" t="s">
        <v>777</v>
      </c>
      <c r="AN109" s="332" t="s">
        <v>777</v>
      </c>
      <c r="AO109" s="332" t="s">
        <v>777</v>
      </c>
      <c r="AP109" s="332" t="s">
        <v>777</v>
      </c>
      <c r="AQ109" s="332" t="s">
        <v>777</v>
      </c>
      <c r="AR109" s="332" t="s">
        <v>777</v>
      </c>
      <c r="AS109" s="332" t="s">
        <v>777</v>
      </c>
      <c r="AT109" s="332" t="s">
        <v>777</v>
      </c>
      <c r="AU109" s="332" t="s">
        <v>1658</v>
      </c>
      <c r="AV109" s="332" t="s">
        <v>777</v>
      </c>
      <c r="AW109" s="332" t="s">
        <v>777</v>
      </c>
      <c r="AX109" s="332" t="s">
        <v>777</v>
      </c>
      <c r="AY109" s="332" t="s">
        <v>777</v>
      </c>
      <c r="AZ109" s="332" t="s">
        <v>777</v>
      </c>
      <c r="BA109" s="332" t="s">
        <v>777</v>
      </c>
      <c r="BB109" s="329" t="s">
        <v>777</v>
      </c>
      <c r="BC109" s="329" t="s">
        <v>777</v>
      </c>
      <c r="BD109" s="329" t="s">
        <v>777</v>
      </c>
      <c r="BE109" s="332" t="s">
        <v>777</v>
      </c>
      <c r="BF109" s="332" t="s">
        <v>777</v>
      </c>
      <c r="BG109" s="59"/>
    </row>
    <row r="110" spans="1:59" s="167" customFormat="1" ht="200.1" customHeight="1">
      <c r="A110" s="499">
        <v>94</v>
      </c>
      <c r="B110" s="400" t="s">
        <v>1007</v>
      </c>
      <c r="C110" s="369" t="s">
        <v>457</v>
      </c>
      <c r="D110" s="113" t="s">
        <v>463</v>
      </c>
      <c r="E110" s="113" t="s">
        <v>454</v>
      </c>
      <c r="F110" s="113" t="s">
        <v>594</v>
      </c>
      <c r="G110" s="113" t="s">
        <v>762</v>
      </c>
      <c r="H110" s="114" t="s">
        <v>464</v>
      </c>
      <c r="I110" s="114" t="s">
        <v>467</v>
      </c>
      <c r="J110" s="380" t="s">
        <v>777</v>
      </c>
      <c r="K110" s="382" t="s">
        <v>777</v>
      </c>
      <c r="L110" s="398" t="s">
        <v>777</v>
      </c>
      <c r="M110" s="399">
        <v>42736</v>
      </c>
      <c r="N110" s="115">
        <v>43981</v>
      </c>
      <c r="O110" s="113" t="s">
        <v>943</v>
      </c>
      <c r="P110" s="113" t="s">
        <v>944</v>
      </c>
      <c r="Q110" s="62">
        <v>1</v>
      </c>
      <c r="R110" s="62">
        <v>1</v>
      </c>
      <c r="S110" s="62">
        <v>1</v>
      </c>
      <c r="T110" s="62">
        <v>1</v>
      </c>
      <c r="U110" s="62">
        <v>1</v>
      </c>
      <c r="V110" s="62">
        <v>1</v>
      </c>
      <c r="W110" s="62">
        <v>1</v>
      </c>
      <c r="X110" s="116">
        <v>1</v>
      </c>
      <c r="Y110" s="62">
        <v>1</v>
      </c>
      <c r="Z110" s="117">
        <f>+Y110/S110</f>
        <v>1</v>
      </c>
      <c r="AA110" s="62">
        <v>1</v>
      </c>
      <c r="AB110" s="117">
        <f>+AA110/T110</f>
        <v>1</v>
      </c>
      <c r="AC110" s="113" t="s">
        <v>796</v>
      </c>
      <c r="AD110" s="113" t="s">
        <v>799</v>
      </c>
      <c r="AE110" s="113" t="s">
        <v>800</v>
      </c>
      <c r="AF110" s="114">
        <v>1049</v>
      </c>
      <c r="AG110" s="113" t="s">
        <v>801</v>
      </c>
      <c r="AH110" s="113" t="s">
        <v>894</v>
      </c>
      <c r="AI110" s="95">
        <v>304714554378</v>
      </c>
      <c r="AJ110" s="118">
        <v>4.5366743293356205E-3</v>
      </c>
      <c r="AK110" s="119">
        <v>1382390696.6216156</v>
      </c>
      <c r="AL110" s="332" t="s">
        <v>1657</v>
      </c>
      <c r="AM110" s="332" t="s">
        <v>777</v>
      </c>
      <c r="AN110" s="332" t="s">
        <v>777</v>
      </c>
      <c r="AO110" s="332" t="s">
        <v>777</v>
      </c>
      <c r="AP110" s="332" t="s">
        <v>777</v>
      </c>
      <c r="AQ110" s="332" t="s">
        <v>777</v>
      </c>
      <c r="AR110" s="332" t="s">
        <v>777</v>
      </c>
      <c r="AS110" s="332" t="s">
        <v>777</v>
      </c>
      <c r="AT110" s="332" t="s">
        <v>777</v>
      </c>
      <c r="AU110" s="332" t="s">
        <v>1658</v>
      </c>
      <c r="AV110" s="332" t="s">
        <v>777</v>
      </c>
      <c r="AW110" s="332" t="s">
        <v>777</v>
      </c>
      <c r="AX110" s="332" t="s">
        <v>777</v>
      </c>
      <c r="AY110" s="332" t="s">
        <v>777</v>
      </c>
      <c r="AZ110" s="332" t="s">
        <v>777</v>
      </c>
      <c r="BA110" s="332" t="s">
        <v>777</v>
      </c>
      <c r="BB110" s="329" t="s">
        <v>777</v>
      </c>
      <c r="BC110" s="329" t="s">
        <v>777</v>
      </c>
      <c r="BD110" s="329" t="s">
        <v>777</v>
      </c>
      <c r="BE110" s="332" t="s">
        <v>777</v>
      </c>
      <c r="BF110" s="332" t="s">
        <v>777</v>
      </c>
      <c r="BG110" s="223" t="s">
        <v>1228</v>
      </c>
    </row>
    <row r="111" spans="1:59" s="167" customFormat="1" ht="200.1" customHeight="1">
      <c r="A111" s="499">
        <v>95</v>
      </c>
      <c r="B111" s="49" t="s">
        <v>1009</v>
      </c>
      <c r="C111" s="369" t="s">
        <v>602</v>
      </c>
      <c r="D111" s="400" t="s">
        <v>478</v>
      </c>
      <c r="E111" s="333" t="s">
        <v>470</v>
      </c>
      <c r="F111" s="333" t="s">
        <v>939</v>
      </c>
      <c r="G111" s="400" t="s">
        <v>764</v>
      </c>
      <c r="H111" s="400" t="s">
        <v>479</v>
      </c>
      <c r="I111" s="400" t="s">
        <v>467</v>
      </c>
      <c r="J111" s="400" t="s">
        <v>1279</v>
      </c>
      <c r="K111" s="400" t="s">
        <v>1280</v>
      </c>
      <c r="L111" s="401" t="s">
        <v>1281</v>
      </c>
      <c r="M111" s="128">
        <v>42522</v>
      </c>
      <c r="N111" s="327">
        <v>43981</v>
      </c>
      <c r="O111" s="333" t="s">
        <v>652</v>
      </c>
      <c r="P111" s="333" t="s">
        <v>653</v>
      </c>
      <c r="Q111" s="400">
        <v>1</v>
      </c>
      <c r="R111" s="400">
        <v>4</v>
      </c>
      <c r="S111" s="400">
        <v>3</v>
      </c>
      <c r="T111" s="400">
        <v>1</v>
      </c>
      <c r="U111" s="49">
        <v>1</v>
      </c>
      <c r="V111" s="329">
        <v>1</v>
      </c>
      <c r="W111" s="400">
        <v>4</v>
      </c>
      <c r="X111" s="329">
        <v>1</v>
      </c>
      <c r="Y111" s="400">
        <v>1</v>
      </c>
      <c r="Z111" s="329">
        <f>Y111/U111</f>
        <v>1</v>
      </c>
      <c r="AA111" s="125">
        <v>1</v>
      </c>
      <c r="AB111" s="127">
        <v>1</v>
      </c>
      <c r="AC111" s="333" t="s">
        <v>562</v>
      </c>
      <c r="AD111" s="333" t="s">
        <v>563</v>
      </c>
      <c r="AE111" s="223" t="s">
        <v>937</v>
      </c>
      <c r="AF111" s="400">
        <v>1004</v>
      </c>
      <c r="AG111" s="333" t="s">
        <v>564</v>
      </c>
      <c r="AH111" s="333" t="s">
        <v>940</v>
      </c>
      <c r="AI111" s="122">
        <v>21599000000</v>
      </c>
      <c r="AJ111" s="325"/>
      <c r="AK111" s="122">
        <v>20631000000</v>
      </c>
      <c r="AL111" s="332" t="s">
        <v>1657</v>
      </c>
      <c r="AM111" s="332" t="s">
        <v>777</v>
      </c>
      <c r="AN111" s="332" t="s">
        <v>777</v>
      </c>
      <c r="AO111" s="332" t="s">
        <v>777</v>
      </c>
      <c r="AP111" s="332" t="s">
        <v>777</v>
      </c>
      <c r="AQ111" s="332" t="s">
        <v>777</v>
      </c>
      <c r="AR111" s="332" t="s">
        <v>777</v>
      </c>
      <c r="AS111" s="332" t="s">
        <v>777</v>
      </c>
      <c r="AT111" s="332" t="s">
        <v>777</v>
      </c>
      <c r="AU111" s="332" t="s">
        <v>1658</v>
      </c>
      <c r="AV111" s="332" t="s">
        <v>777</v>
      </c>
      <c r="AW111" s="332" t="s">
        <v>777</v>
      </c>
      <c r="AX111" s="332" t="s">
        <v>777</v>
      </c>
      <c r="AY111" s="332" t="s">
        <v>777</v>
      </c>
      <c r="AZ111" s="332" t="s">
        <v>777</v>
      </c>
      <c r="BA111" s="332" t="s">
        <v>777</v>
      </c>
      <c r="BB111" s="49" t="s">
        <v>777</v>
      </c>
      <c r="BC111" s="49" t="s">
        <v>777</v>
      </c>
      <c r="BD111" s="49" t="s">
        <v>777</v>
      </c>
      <c r="BE111" s="332" t="s">
        <v>777</v>
      </c>
      <c r="BF111" s="332" t="s">
        <v>777</v>
      </c>
      <c r="BG111" s="59"/>
    </row>
    <row r="112" spans="1:59" s="167" customFormat="1" ht="200.1" customHeight="1">
      <c r="A112" s="499">
        <v>96</v>
      </c>
      <c r="B112" s="400" t="s">
        <v>1053</v>
      </c>
      <c r="C112" s="369" t="s">
        <v>597</v>
      </c>
      <c r="D112" s="400" t="s">
        <v>571</v>
      </c>
      <c r="E112" s="333" t="s">
        <v>583</v>
      </c>
      <c r="F112" s="333" t="s">
        <v>572</v>
      </c>
      <c r="G112" s="400" t="s">
        <v>758</v>
      </c>
      <c r="H112" s="400" t="s">
        <v>453</v>
      </c>
      <c r="I112" s="400" t="s">
        <v>467</v>
      </c>
      <c r="J112" s="400" t="s">
        <v>777</v>
      </c>
      <c r="K112" s="400" t="s">
        <v>777</v>
      </c>
      <c r="L112" s="125" t="s">
        <v>777</v>
      </c>
      <c r="M112" s="128">
        <v>42887</v>
      </c>
      <c r="N112" s="327">
        <v>43100</v>
      </c>
      <c r="O112" s="400" t="s">
        <v>573</v>
      </c>
      <c r="P112" s="400" t="s">
        <v>574</v>
      </c>
      <c r="Q112" s="400">
        <v>1</v>
      </c>
      <c r="R112" s="400" t="s">
        <v>777</v>
      </c>
      <c r="S112" s="400" t="s">
        <v>777</v>
      </c>
      <c r="T112" s="400" t="s">
        <v>777</v>
      </c>
      <c r="U112" s="400">
        <v>1</v>
      </c>
      <c r="V112" s="329">
        <v>1</v>
      </c>
      <c r="W112" s="333" t="s">
        <v>949</v>
      </c>
      <c r="X112" s="333" t="s">
        <v>949</v>
      </c>
      <c r="Y112" s="400" t="s">
        <v>949</v>
      </c>
      <c r="Z112" s="400" t="s">
        <v>949</v>
      </c>
      <c r="AA112" s="331" t="s">
        <v>777</v>
      </c>
      <c r="AB112" s="400" t="s">
        <v>1556</v>
      </c>
      <c r="AC112" s="400" t="s">
        <v>778</v>
      </c>
      <c r="AD112" s="400" t="s">
        <v>781</v>
      </c>
      <c r="AE112" s="400" t="s">
        <v>782</v>
      </c>
      <c r="AF112" s="400">
        <v>990</v>
      </c>
      <c r="AG112" s="400" t="s">
        <v>779</v>
      </c>
      <c r="AH112" s="400" t="s">
        <v>780</v>
      </c>
      <c r="AI112" s="122">
        <v>105000000</v>
      </c>
      <c r="AJ112" s="400"/>
      <c r="AK112" s="61"/>
      <c r="AL112" s="332" t="s">
        <v>1657</v>
      </c>
      <c r="AM112" s="332" t="s">
        <v>777</v>
      </c>
      <c r="AN112" s="332" t="s">
        <v>777</v>
      </c>
      <c r="AO112" s="332" t="s">
        <v>777</v>
      </c>
      <c r="AP112" s="332" t="s">
        <v>777</v>
      </c>
      <c r="AQ112" s="332" t="s">
        <v>777</v>
      </c>
      <c r="AR112" s="332" t="s">
        <v>777</v>
      </c>
      <c r="AS112" s="332" t="s">
        <v>777</v>
      </c>
      <c r="AT112" s="332" t="s">
        <v>777</v>
      </c>
      <c r="AU112" s="332" t="s">
        <v>1658</v>
      </c>
      <c r="AV112" s="332" t="s">
        <v>777</v>
      </c>
      <c r="AW112" s="332" t="s">
        <v>777</v>
      </c>
      <c r="AX112" s="332" t="s">
        <v>777</v>
      </c>
      <c r="AY112" s="332" t="s">
        <v>777</v>
      </c>
      <c r="AZ112" s="332" t="s">
        <v>777</v>
      </c>
      <c r="BA112" s="332" t="s">
        <v>777</v>
      </c>
      <c r="BB112" s="49" t="s">
        <v>777</v>
      </c>
      <c r="BC112" s="49" t="s">
        <v>777</v>
      </c>
      <c r="BD112" s="49" t="s">
        <v>777</v>
      </c>
      <c r="BE112" s="332" t="s">
        <v>777</v>
      </c>
      <c r="BF112" s="332" t="s">
        <v>777</v>
      </c>
      <c r="BG112" s="268"/>
    </row>
    <row r="113" spans="35:47">
      <c r="AI113" s="500"/>
      <c r="AR113" s="500"/>
      <c r="AS113" s="500"/>
      <c r="AT113" s="500"/>
      <c r="AU113" s="500"/>
    </row>
    <row r="114" spans="35:47">
      <c r="AI114" s="500"/>
      <c r="AR114" s="500"/>
      <c r="AS114" s="500"/>
      <c r="AT114" s="500"/>
      <c r="AU114" s="500"/>
    </row>
    <row r="115" spans="35:47">
      <c r="AI115" s="500"/>
      <c r="AR115" s="500"/>
      <c r="AS115" s="500"/>
      <c r="AT115" s="500"/>
      <c r="AU115" s="500"/>
    </row>
    <row r="116" spans="35:47">
      <c r="AI116" s="500"/>
      <c r="AR116" s="500"/>
      <c r="AS116" s="500"/>
      <c r="AT116" s="500"/>
      <c r="AU116" s="500"/>
    </row>
    <row r="117" spans="35:47">
      <c r="AI117" s="500"/>
      <c r="AR117" s="500"/>
      <c r="AS117" s="500"/>
      <c r="AT117" s="500"/>
      <c r="AU117" s="500"/>
    </row>
    <row r="118" spans="35:47">
      <c r="AI118" s="500"/>
      <c r="AR118" s="500"/>
      <c r="AS118" s="500"/>
      <c r="AT118" s="500"/>
      <c r="AU118" s="500"/>
    </row>
    <row r="119" spans="35:47">
      <c r="AI119" s="500"/>
      <c r="AR119" s="500"/>
      <c r="AS119" s="500"/>
      <c r="AT119" s="500"/>
      <c r="AU119" s="500"/>
    </row>
    <row r="120" spans="35:47">
      <c r="AI120" s="500"/>
      <c r="AR120" s="500"/>
      <c r="AS120" s="500"/>
      <c r="AT120" s="500"/>
      <c r="AU120" s="500"/>
    </row>
    <row r="121" spans="35:47">
      <c r="AI121" s="500"/>
      <c r="AR121" s="500"/>
      <c r="AS121" s="500"/>
      <c r="AT121" s="500"/>
      <c r="AU121" s="500"/>
    </row>
    <row r="122" spans="35:47">
      <c r="AI122" s="500"/>
      <c r="AR122" s="500"/>
      <c r="AS122" s="500"/>
      <c r="AT122" s="500"/>
      <c r="AU122" s="500"/>
    </row>
    <row r="123" spans="35:47">
      <c r="AI123" s="500"/>
      <c r="AR123" s="500"/>
      <c r="AS123" s="500"/>
      <c r="AT123" s="500"/>
      <c r="AU123" s="500"/>
    </row>
    <row r="124" spans="35:47">
      <c r="AI124" s="500"/>
      <c r="AR124" s="500"/>
      <c r="AS124" s="500"/>
      <c r="AT124" s="500"/>
      <c r="AU124" s="500"/>
    </row>
    <row r="125" spans="35:47">
      <c r="AI125" s="500"/>
      <c r="AR125" s="500"/>
      <c r="AS125" s="500"/>
      <c r="AT125" s="500"/>
      <c r="AU125" s="500"/>
    </row>
    <row r="126" spans="35:47">
      <c r="AI126" s="500"/>
      <c r="AR126" s="500"/>
      <c r="AS126" s="500"/>
      <c r="AT126" s="500"/>
      <c r="AU126" s="500"/>
    </row>
    <row r="127" spans="35:47">
      <c r="AI127" s="500"/>
      <c r="AR127" s="500"/>
      <c r="AS127" s="500"/>
      <c r="AT127" s="500"/>
      <c r="AU127" s="500"/>
    </row>
    <row r="128" spans="35:47">
      <c r="AI128" s="500"/>
      <c r="AR128" s="500"/>
      <c r="AS128" s="500"/>
      <c r="AT128" s="500"/>
      <c r="AU128" s="500"/>
    </row>
    <row r="129" spans="35:47">
      <c r="AI129" s="500"/>
      <c r="AR129" s="500"/>
      <c r="AS129" s="500"/>
      <c r="AT129" s="500"/>
      <c r="AU129" s="500"/>
    </row>
    <row r="130" spans="35:47">
      <c r="AI130" s="500"/>
      <c r="AR130" s="500"/>
      <c r="AS130" s="500"/>
      <c r="AT130" s="500"/>
      <c r="AU130" s="500"/>
    </row>
    <row r="131" spans="35:47">
      <c r="AI131" s="500"/>
      <c r="AR131" s="500"/>
      <c r="AS131" s="500"/>
      <c r="AT131" s="500"/>
      <c r="AU131" s="500"/>
    </row>
    <row r="132" spans="35:47">
      <c r="AI132" s="500"/>
      <c r="AR132" s="500"/>
      <c r="AS132" s="500"/>
      <c r="AT132" s="500"/>
      <c r="AU132" s="500"/>
    </row>
  </sheetData>
  <autoFilter ref="A10:BH112"/>
  <mergeCells count="72">
    <mergeCell ref="G1:AK6"/>
    <mergeCell ref="E2:F2"/>
    <mergeCell ref="E3:F3"/>
    <mergeCell ref="E4:F4"/>
    <mergeCell ref="G9:L9"/>
    <mergeCell ref="M9:N9"/>
    <mergeCell ref="O9:T9"/>
    <mergeCell ref="U9:AB9"/>
    <mergeCell ref="AC7:AE9"/>
    <mergeCell ref="AF7:AK9"/>
    <mergeCell ref="B7:AB8"/>
    <mergeCell ref="B1:F1"/>
    <mergeCell ref="AV9:AY9"/>
    <mergeCell ref="AZ9:BF9"/>
    <mergeCell ref="AL7:BF8"/>
    <mergeCell ref="AQ24:AQ27"/>
    <mergeCell ref="AR24:AR27"/>
    <mergeCell ref="AM24:AM27"/>
    <mergeCell ref="AL9:AM9"/>
    <mergeCell ref="AN9:AO9"/>
    <mergeCell ref="AP9:AR9"/>
    <mergeCell ref="AS24:AS27"/>
    <mergeCell ref="AT24:AT27"/>
    <mergeCell ref="AU24:AU27"/>
    <mergeCell ref="BG24:BG27"/>
    <mergeCell ref="AV24:AV27"/>
    <mergeCell ref="AW24:AW27"/>
    <mergeCell ref="AX24:AX27"/>
    <mergeCell ref="AY24:AY27"/>
    <mergeCell ref="AZ24:AZ27"/>
    <mergeCell ref="BA24:BA27"/>
    <mergeCell ref="BB24:BB27"/>
    <mergeCell ref="BC24:BC27"/>
    <mergeCell ref="BD24:BD27"/>
    <mergeCell ref="BE24:BE27"/>
    <mergeCell ref="BF24:BF27"/>
    <mergeCell ref="BG28:BG29"/>
    <mergeCell ref="AV28:AV29"/>
    <mergeCell ref="AW28:AW29"/>
    <mergeCell ref="AX28:AX29"/>
    <mergeCell ref="AY28:AY29"/>
    <mergeCell ref="AZ28:AZ29"/>
    <mergeCell ref="BA28:BA29"/>
    <mergeCell ref="BB28:BB29"/>
    <mergeCell ref="BC28:BC29"/>
    <mergeCell ref="BD28:BD29"/>
    <mergeCell ref="BE28:BE29"/>
    <mergeCell ref="BF28:BF29"/>
    <mergeCell ref="A24:A27"/>
    <mergeCell ref="A28:A29"/>
    <mergeCell ref="B5:D5"/>
    <mergeCell ref="B2:D2"/>
    <mergeCell ref="B3:D3"/>
    <mergeCell ref="B4:D4"/>
    <mergeCell ref="C9:E9"/>
    <mergeCell ref="A1:A8"/>
    <mergeCell ref="AU28:AU29"/>
    <mergeCell ref="AS28:AS29"/>
    <mergeCell ref="AT28:AT29"/>
    <mergeCell ref="E5:F5"/>
    <mergeCell ref="AL28:AL29"/>
    <mergeCell ref="AN28:AN29"/>
    <mergeCell ref="AO28:AO29"/>
    <mergeCell ref="AP28:AP29"/>
    <mergeCell ref="AQ28:AQ29"/>
    <mergeCell ref="AR28:AR29"/>
    <mergeCell ref="AM28:AM29"/>
    <mergeCell ref="AL24:AL27"/>
    <mergeCell ref="AN24:AN27"/>
    <mergeCell ref="AO24:AO27"/>
    <mergeCell ref="AP24:AP27"/>
    <mergeCell ref="AS9:AT9"/>
  </mergeCells>
  <conditionalFormatting sqref="AH11">
    <cfRule type="duplicateValues" dxfId="40" priority="64"/>
    <cfRule type="duplicateValues" dxfId="39" priority="65"/>
  </conditionalFormatting>
  <conditionalFormatting sqref="AH12">
    <cfRule type="duplicateValues" dxfId="38" priority="62"/>
    <cfRule type="duplicateValues" dxfId="37" priority="63"/>
  </conditionalFormatting>
  <conditionalFormatting sqref="AH15">
    <cfRule type="duplicateValues" dxfId="36" priority="61" stopIfTrue="1"/>
  </conditionalFormatting>
  <conditionalFormatting sqref="AJ15">
    <cfRule type="duplicateValues" dxfId="35" priority="60" stopIfTrue="1"/>
  </conditionalFormatting>
  <conditionalFormatting sqref="AI15">
    <cfRule type="duplicateValues" dxfId="34" priority="59" stopIfTrue="1"/>
  </conditionalFormatting>
  <conditionalFormatting sqref="AJ16">
    <cfRule type="duplicateValues" dxfId="33" priority="58" stopIfTrue="1"/>
  </conditionalFormatting>
  <conditionalFormatting sqref="AI16">
    <cfRule type="duplicateValues" dxfId="32" priority="57" stopIfTrue="1"/>
  </conditionalFormatting>
  <conditionalFormatting sqref="AI17">
    <cfRule type="duplicateValues" dxfId="31" priority="56" stopIfTrue="1"/>
  </conditionalFormatting>
  <conditionalFormatting sqref="AJ17">
    <cfRule type="duplicateValues" dxfId="30" priority="55" stopIfTrue="1"/>
  </conditionalFormatting>
  <conditionalFormatting sqref="AK15:AL15">
    <cfRule type="duplicateValues" dxfId="29" priority="84" stopIfTrue="1"/>
  </conditionalFormatting>
  <conditionalFormatting sqref="AK16">
    <cfRule type="duplicateValues" dxfId="28" priority="85" stopIfTrue="1"/>
  </conditionalFormatting>
  <conditionalFormatting sqref="AK17">
    <cfRule type="duplicateValues" dxfId="27" priority="86" stopIfTrue="1"/>
  </conditionalFormatting>
  <conditionalFormatting sqref="AI70">
    <cfRule type="duplicateValues" dxfId="26" priority="40" stopIfTrue="1"/>
  </conditionalFormatting>
  <conditionalFormatting sqref="AI70">
    <cfRule type="duplicateValues" dxfId="25" priority="39" stopIfTrue="1"/>
  </conditionalFormatting>
  <conditionalFormatting sqref="AI76">
    <cfRule type="duplicateValues" dxfId="24" priority="38" stopIfTrue="1"/>
  </conditionalFormatting>
  <conditionalFormatting sqref="AI76">
    <cfRule type="duplicateValues" dxfId="23" priority="37" stopIfTrue="1"/>
  </conditionalFormatting>
  <conditionalFormatting sqref="AI77">
    <cfRule type="duplicateValues" dxfId="22" priority="36" stopIfTrue="1"/>
  </conditionalFormatting>
  <conditionalFormatting sqref="AI77">
    <cfRule type="duplicateValues" dxfId="21" priority="35" stopIfTrue="1"/>
  </conditionalFormatting>
  <conditionalFormatting sqref="AI104">
    <cfRule type="duplicateValues" dxfId="20" priority="34" stopIfTrue="1"/>
  </conditionalFormatting>
  <conditionalFormatting sqref="AI104">
    <cfRule type="duplicateValues" dxfId="19" priority="33" stopIfTrue="1"/>
  </conditionalFormatting>
  <conditionalFormatting sqref="F100">
    <cfRule type="duplicateValues" dxfId="18" priority="31"/>
    <cfRule type="duplicateValues" dxfId="17" priority="32"/>
  </conditionalFormatting>
  <conditionalFormatting sqref="AH100">
    <cfRule type="duplicateValues" dxfId="16" priority="27"/>
    <cfRule type="duplicateValues" dxfId="15" priority="28"/>
  </conditionalFormatting>
  <conditionalFormatting sqref="O100">
    <cfRule type="duplicateValues" dxfId="14" priority="25"/>
    <cfRule type="duplicateValues" dxfId="13" priority="26"/>
  </conditionalFormatting>
  <conditionalFormatting sqref="P100">
    <cfRule type="duplicateValues" dxfId="12" priority="23"/>
    <cfRule type="duplicateValues" dxfId="11" priority="24"/>
  </conditionalFormatting>
  <conditionalFormatting sqref="AH100">
    <cfRule type="duplicateValues" dxfId="10" priority="29"/>
    <cfRule type="duplicateValues" dxfId="9" priority="30"/>
  </conditionalFormatting>
  <conditionalFormatting sqref="AH68">
    <cfRule type="duplicateValues" dxfId="8" priority="10"/>
    <cfRule type="duplicateValues" dxfId="7" priority="11"/>
  </conditionalFormatting>
  <conditionalFormatting sqref="AH69">
    <cfRule type="duplicateValues" dxfId="6" priority="8"/>
    <cfRule type="duplicateValues" dxfId="5" priority="9"/>
  </conditionalFormatting>
  <conditionalFormatting sqref="AH108">
    <cfRule type="duplicateValues" dxfId="4" priority="6"/>
    <cfRule type="duplicateValues" dxfId="3" priority="7"/>
  </conditionalFormatting>
  <conditionalFormatting sqref="AH75">
    <cfRule type="duplicateValues" dxfId="2" priority="5" stopIfTrue="1"/>
  </conditionalFormatting>
  <conditionalFormatting sqref="AI75">
    <cfRule type="duplicateValues" dxfId="1" priority="4" stopIfTrue="1"/>
  </conditionalFormatting>
  <conditionalFormatting sqref="AI75">
    <cfRule type="duplicateValues" dxfId="0" priority="3" stopIfTrue="1"/>
  </conditionalFormatting>
  <dataValidations xWindow="616" yWindow="212" count="40">
    <dataValidation type="list" allowBlank="1" showInputMessage="1" showErrorMessage="1" sqref="H49">
      <formula1>INDIRECT(#REF!)</formula1>
    </dataValidation>
    <dataValidation allowBlank="1" sqref="J18:L18 J34:L35"/>
    <dataValidation allowBlank="1" showInputMessage="1" showErrorMessage="1" prompt="Escriba la Meta que se tienen programada." sqref="AS21:AU21 Q21:T21 Q59:T59 Q95:T97 AP49:AS49"/>
    <dataValidation allowBlank="1" showInputMessage="1" showErrorMessage="1" prompt="Escriba la fecha de finalización de la acción. Formato DD-MM-AAAA" sqref="N65:N66 N59:N61 N68:N74 N76:N81"/>
    <dataValidation type="list" allowBlank="1" showInputMessage="1" showErrorMessage="1" sqref="AD41:AE41 AD10:AE10 H10:H20 AD100 AD60:AE66 AD111:AE112 H111:H112 AD70:AE84 AD101:AE107 H60:H94 AD86:AE94 AD109 AD40 AD29:AE39 AD23:AD28 AD22:AE22 H22:H41 D19:D20 AD13:AE20 D89:D94 H100:H109 AD56:AE58 H54:H58">
      <formula1>INDIRECT(C10)</formula1>
    </dataValidation>
    <dataValidation type="date" operator="greaterThan" allowBlank="1" showInputMessage="1" showErrorMessage="1" sqref="AN23:AO23 AN20:AO20 N15:N18 N13 M23:N26 M29:N29 M39:N39 M36:N36 AN18 M78:M79 M65:M66 M60:M61 N109 M100:N100 N107 M19:N20 N75 M83:N84 N104 M89:N94 AN34:AN35 N34:N35">
      <formula1>42736</formula1>
    </dataValidation>
    <dataValidation type="list" allowBlank="1" showInputMessage="1" showErrorMessage="1" sqref="C19:C21 C89:C99">
      <formula1>Dimensiones</formula1>
    </dataValidation>
    <dataValidation type="list" allowBlank="1" showInputMessage="1" showErrorMessage="1" sqref="AC10 AC60:AC66 AC111:AC112 AC70:AC84 AC86:AC94 AC109 AC22:AC41 AC13:AC20 AC56:AC58 AC100:AC107">
      <formula1>_Pilar_Eje</formula1>
    </dataValidation>
    <dataValidation type="decimal" allowBlank="1" showInputMessage="1" showErrorMessage="1" sqref="AJ39:AJ40 AJ36 AK39:AL39 AJ71:AJ74 AJ100 AJ60:AJ67 AJ105 AJ109:AJ110 AJ42:AJ46 AJ23:AJ28">
      <formula1>0</formula1>
      <formula2>100</formula2>
    </dataValidation>
    <dataValidation allowBlank="1" showInputMessage="1" showErrorMessage="1" prompt="Por favor elija el Sector de la Administración Distrital que está a cargo del reporte de la información sobre el desarrollo de la acción. " sqref="G21 G49:G53 G59 G95:G97"/>
    <dataValidation allowBlank="1" showInputMessage="1" showErrorMessage="1" prompt="De acuerdo al Sector elija la entidad responsable de repotar la información." sqref="H21 H50:H53 H59 H95:H97"/>
    <dataValidation allowBlank="1" showInputMessage="1" showErrorMessage="1" prompt="Si el reporte de la información no corresponde al Distrito por favor diligencie el nombre completo de quién debe repotar." sqref="I21 I49:I53 I59 I95:I97"/>
    <dataValidation allowBlank="1" showInputMessage="1" showErrorMessage="1" prompt="Escriba el nombre completo de la persona responsable de reportar la ejecución de la acción." sqref="J59:J67"/>
    <dataValidation allowBlank="1" showInputMessage="1" showErrorMessage="1" prompt="Por favor escriba el número telefónico de la persona responsable de reportar la información sobre la ejecución de la acción." sqref="K59:K67"/>
    <dataValidation allowBlank="1" showInputMessage="1" showErrorMessage="1" prompt="Por favor escriba el correo electrónico de la persona responsable de reportar la información sobre la ejecución de la acción." sqref="L59:L67"/>
    <dataValidation allowBlank="1" showInputMessage="1" showErrorMessage="1" prompt="Escriba la fecha de inicio de la acción. Formato DD-MM-AAAA" sqref="M59"/>
    <dataValidation allowBlank="1" showInputMessage="1" showErrorMessage="1" prompt="Escriba el nombre del indicador. Debe ser claro,apropiado,medible, adecuado y sensible. Recuerde NO formular varios indicadores para la misma acción." sqref="O21 O95:O97 O59"/>
    <dataValidation allowBlank="1" showInputMessage="1" showErrorMessage="1" prompt="Por favor incluya las variables consideradas para el cálculo del indicador tomando como referencia las variables señaladas en la definición de la fórmula. (forma matematica)." sqref="P21 P95:P97 P59:P60"/>
    <dataValidation allowBlank="1" showInputMessage="1" showErrorMessage="1" prompt="Teniendo en cuenta la fórmula de cálculo de cada indicador, registre el resultado de cada uno para la vigencia" sqref="AA110:AA112 Y59 AA42:AA46 AA59:AA60 AA14:AA15 AA18 AA21:AA40 AB62:AB64 AA108 AA103 AA92:AA99 AB88 AA88:AA90 AA69:AA85 AA67 AA62:AA65 AA56:AA57 AA105:AA106"/>
    <dataValidation allowBlank="1" showInputMessage="1" showErrorMessage="1" prompt="Por favor elija el Pilar o Eje del PDD." sqref="AC96:AC97 AC59"/>
    <dataValidation allowBlank="1" showInputMessage="1" showErrorMessage="1" prompt="Por favor seleccionar el Programa de acuerdo al Pilar o Eje." sqref="AD96:AD97 AD59"/>
    <dataValidation allowBlank="1" showInputMessage="1" showErrorMessage="1" prompt="Por favor seleccionar el Proyecto de acuerdo al Progama" sqref="AV10:AY10 AE96:AE97 AE59 AV58:AY58"/>
    <dataValidation allowBlank="1" showInputMessage="1" showErrorMessage="1" prompt="Por favor indicar en recursos: presupuesto obligado/ persupuesto asignado" sqref="BE10 BB105:BD106 AL56:AM57 AR56:AU57 BE58 AK59:BA59 AL60:BA112"/>
    <dataValidation allowBlank="1" showInputMessage="1" showErrorMessage="1" prompt="Por favor incluya los avances frente  la meta del proyecto de inversión." sqref="BF10 BF58"/>
    <dataValidation allowBlank="1" showInputMessage="1" showErrorMessage="1" prompt="Por diligencie las observaciones que considere pertinentes." sqref="BG10 BG58"/>
    <dataValidation allowBlank="1" showInputMessage="1" showErrorMessage="1" prompt="Por favor diligencie el nombre del proyecto o las actividades de funcionamiento con las que se da cumplimiento (gestión)._x000a__x000a__x000a__x000a_" sqref="BA10 AG59 BA58"/>
    <dataValidation allowBlank="1" showInputMessage="1" showErrorMessage="1" prompt="Diligencia por favor el código o número del proyecto._x000a__x000a_" sqref="AZ10 AF59 AZ58"/>
    <dataValidation allowBlank="1" showInputMessage="1" showErrorMessage="1" prompt="Por favor diligencie la Meta del proyecto._x000a__x000a_" sqref="BB10 AH59 BB58"/>
    <dataValidation allowBlank="1" showInputMessage="1" showErrorMessage="1" prompt="Por favor diligencie los recursos del proyecto. Si no hay un proyecto asociado, por favor incluya los recursos por funcionamiento (gestión)._x000a_" sqref="BC10 AI96:AK96 AV21:BF21 AI21:AK21 AI59 AJ97:AK97 AJ95:AK95 BB95:BD99 BC58"/>
    <dataValidation allowBlank="1" showInputMessage="1" showErrorMessage="1" prompt="Por favor indique el porcentaje de recursos del proyecto que corresponden a la acción referenciada de esta polìtica o programa._x000a_" sqref="BD10 AJ59 BD58"/>
    <dataValidation allowBlank="1" showInputMessage="1" showErrorMessage="1" prompt="Teniendo en cuenta la fórmula de cálculo de cada indicador, registre el resultado de cada uno para la vigencia_x000a_" sqref="W21 U21 Y21 W95:W97 U59 Y95:Y97 U95:U97"/>
    <dataValidation allowBlank="1" showInputMessage="1" showErrorMessage="1" prompt=" Este avance se calcula en la Dirección de Equidad y Políticas Poblacionales a partir del resultado de cada indicador frente a su meta anual." sqref="V21 V95:V97 V59"/>
    <dataValidation allowBlank="1" showInputMessage="1" showErrorMessage="1" prompt="Este avance se calcula en la Dirección de Equidad y Políticas Poblacionales a partir del resultado de cada indicador frente a su meta anual." sqref="AB21 X21 Z21 X95:X97 AB59:AB61 AB95:AB97 X59 Z59:Z61 Z92 Z95:Z97"/>
    <dataValidation allowBlank="1" showInputMessage="1" showErrorMessage="1" prompt="Teniendo en cuenta la fórmula de cálculo de cada indicador, registre el resultado de cada uno para la vigencia." sqref="W59"/>
    <dataValidation allowBlank="1" showInputMessage="1" showErrorMessage="1" prompt="Por favor elegir de acuerdo a la categoría anterior, el objetivo o componente que desarrolla la categoría._x000a_" sqref="E21 E95:E97 E59 E47:E53"/>
    <dataValidation allowBlank="1" showInputMessage="1" showErrorMessage="1" prompt="Describa las acciones que desarrollan los componentes de la PP o Plan de Acciones Afirmativas" sqref="F21 F95:F97 F49:F53 F59"/>
    <dataValidation allowBlank="1" showInputMessage="1" showErrorMessage="1" prompt="Elija de acuerdo a la categoría anterior_x000a_" sqref="D21 D49:D53 D59 D95:D97"/>
    <dataValidation allowBlank="1" showInputMessage="1" showErrorMessage="1" prompt="Por favor elegir la categoría que estructura la pp o el plan de acciones afirmativas_x000a_" sqref="C59:C84 C39:C43 C47:C53 C109:C110"/>
    <dataValidation allowBlank="1" showInputMessage="1" showErrorMessage="1" prompt="PRESUPUESTO EJECUTADO AL CORTE DEL INFORME: Ingrese el presupuesto ejecutado al periodo del reporte. Debe coincidir con herramienta financiera." sqref="AI86:AK86 AK13 AI15:AK17"/>
    <dataValidation allowBlank="1" showInputMessage="1" showErrorMessage="1" prompt="Esta columna la diligencia Planeacion Distrital" sqref="AT10:AU10 AT58:AU58"/>
  </dataValidations>
  <hyperlinks>
    <hyperlink ref="L39" r:id="rId1"/>
    <hyperlink ref="K21" r:id="rId2" display="astrid.angulo@idartes.gov.co"/>
    <hyperlink ref="L21" r:id="rId3"/>
    <hyperlink ref="L16" r:id="rId4"/>
    <hyperlink ref="L17" r:id="rId5"/>
    <hyperlink ref="L42" r:id="rId6" display="vtorresm1@educacionbogota.gov.co"/>
    <hyperlink ref="L11" r:id="rId7"/>
    <hyperlink ref="L49" r:id="rId8"/>
    <hyperlink ref="L22" r:id="rId9"/>
    <hyperlink ref="L24" r:id="rId10"/>
    <hyperlink ref="L53" r:id="rId11"/>
    <hyperlink ref="L52" r:id="rId12"/>
    <hyperlink ref="L51" r:id="rId13"/>
    <hyperlink ref="L50" r:id="rId14"/>
    <hyperlink ref="L40" r:id="rId15"/>
    <hyperlink ref="L35" r:id="rId16"/>
    <hyperlink ref="L34" r:id="rId17"/>
    <hyperlink ref="L29" r:id="rId18"/>
    <hyperlink ref="L28" r:id="rId19"/>
    <hyperlink ref="L25:L27" r:id="rId20" display="aalmario@participacionbogota.gov.co"/>
    <hyperlink ref="L18" r:id="rId21"/>
    <hyperlink ref="L13" r:id="rId22"/>
    <hyperlink ref="L100" r:id="rId23"/>
    <hyperlink ref="L107" r:id="rId24"/>
    <hyperlink ref="K96" r:id="rId25" display="astrid.angulo@idartes.gov.co"/>
    <hyperlink ref="K97" r:id="rId26" display="astrid.angulo@idartes.gov.co"/>
    <hyperlink ref="K98" r:id="rId27" display="astrid.angulo@idartes.gov.co"/>
    <hyperlink ref="K99" r:id="rId28" display="astrid.angulo@idartes.gov.co"/>
    <hyperlink ref="L96" r:id="rId29"/>
    <hyperlink ref="L97" r:id="rId30"/>
    <hyperlink ref="L98" r:id="rId31"/>
    <hyperlink ref="L99" r:id="rId32"/>
    <hyperlink ref="L89" r:id="rId33"/>
    <hyperlink ref="L68" r:id="rId34"/>
    <hyperlink ref="L69" r:id="rId35"/>
    <hyperlink ref="L70" r:id="rId36"/>
    <hyperlink ref="L71" r:id="rId37"/>
    <hyperlink ref="L72" r:id="rId38"/>
    <hyperlink ref="L73" r:id="rId39"/>
    <hyperlink ref="L74" r:id="rId40"/>
    <hyperlink ref="L75" r:id="rId41" display="a1lopez@saludcapital.gov.co"/>
    <hyperlink ref="L76" r:id="rId42"/>
    <hyperlink ref="L77" r:id="rId43"/>
    <hyperlink ref="L78" r:id="rId44"/>
    <hyperlink ref="L79" r:id="rId45"/>
    <hyperlink ref="L80" r:id="rId46"/>
    <hyperlink ref="L81" r:id="rId47"/>
    <hyperlink ref="L83" r:id="rId48" display="a1lopez@saludcapital.gov.co"/>
    <hyperlink ref="L84" r:id="rId49" display="a1lopez@saludcapital.gov.co"/>
    <hyperlink ref="L103" r:id="rId50"/>
    <hyperlink ref="L87:L88" r:id="rId51" display="abadillo@sdmujer.gov.co/nacevedo@sdmujer.gov.co"/>
    <hyperlink ref="L94" r:id="rId52"/>
    <hyperlink ref="L101" r:id="rId53"/>
    <hyperlink ref="L15" r:id="rId54"/>
    <hyperlink ref="L23" r:id="rId55"/>
    <hyperlink ref="L46" r:id="rId56"/>
    <hyperlink ref="L36" r:id="rId57"/>
    <hyperlink ref="L37" r:id="rId58"/>
    <hyperlink ref="L38" r:id="rId59"/>
    <hyperlink ref="L56" r:id="rId60"/>
    <hyperlink ref="L108" r:id="rId61"/>
  </hyperlinks>
  <pageMargins left="0.7" right="0.7" top="0.75" bottom="0.75" header="0.3" footer="0.3"/>
  <pageSetup paperSize="9" orientation="portrait" horizontalDpi="300" verticalDpi="300" r:id="rId62"/>
  <legacyDrawing r:id="rId6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B102"/>
  <sheetViews>
    <sheetView zoomScale="62" zoomScaleNormal="62" workbookViewId="0">
      <selection activeCell="A9" sqref="A9"/>
    </sheetView>
  </sheetViews>
  <sheetFormatPr baseColWidth="10" defaultRowHeight="15"/>
  <cols>
    <col min="1" max="1" width="9.42578125" customWidth="1"/>
    <col min="2" max="2" width="39.42578125" customWidth="1"/>
    <col min="3" max="3" width="17" customWidth="1"/>
    <col min="4" max="4" width="42.7109375" customWidth="1"/>
    <col min="5" max="5" width="35" customWidth="1"/>
    <col min="6" max="6" width="36" customWidth="1"/>
    <col min="7" max="7" width="18.140625" customWidth="1"/>
    <col min="8" max="8" width="21.140625" customWidth="1"/>
    <col min="9" max="9" width="21.85546875" customWidth="1"/>
    <col min="10" max="10" width="23.140625" customWidth="1"/>
    <col min="11" max="11" width="22.42578125" customWidth="1"/>
    <col min="12" max="12" width="21.140625" customWidth="1"/>
    <col min="13" max="13" width="22.42578125" customWidth="1"/>
    <col min="14" max="14" width="22.140625" customWidth="1"/>
    <col min="15" max="15" width="44" customWidth="1"/>
    <col min="16" max="16" width="46.140625" customWidth="1"/>
    <col min="17" max="17" width="39.85546875" customWidth="1"/>
    <col min="18" max="18" width="41.7109375" customWidth="1"/>
    <col min="19" max="19" width="39.28515625" customWidth="1"/>
    <col min="20" max="20" width="54.42578125" customWidth="1"/>
    <col min="21" max="21" width="76.85546875" customWidth="1"/>
    <col min="22" max="131" width="10.85546875" style="205"/>
  </cols>
  <sheetData>
    <row r="2" spans="1:132" ht="20.25">
      <c r="A2" s="619" t="s">
        <v>1085</v>
      </c>
      <c r="B2" s="619"/>
      <c r="C2" s="619"/>
      <c r="D2" s="619"/>
      <c r="E2" s="619"/>
      <c r="F2" s="619"/>
      <c r="G2" s="619"/>
      <c r="H2" s="619"/>
      <c r="I2" s="619"/>
      <c r="J2" s="619"/>
      <c r="K2" s="619"/>
      <c r="L2" s="619"/>
      <c r="M2" s="619"/>
      <c r="N2" s="619"/>
      <c r="O2" s="619"/>
      <c r="P2" s="619"/>
      <c r="Q2" s="619"/>
      <c r="R2" s="619"/>
      <c r="S2" s="619"/>
      <c r="T2" s="619"/>
      <c r="U2" s="619"/>
    </row>
    <row r="4" spans="1:132" ht="15.75" thickBot="1"/>
    <row r="5" spans="1:132" s="42" customFormat="1" ht="15" customHeight="1">
      <c r="A5" s="628" t="s">
        <v>1054</v>
      </c>
      <c r="B5" s="637" t="s">
        <v>142</v>
      </c>
      <c r="C5" s="637"/>
      <c r="D5" s="637"/>
      <c r="E5" s="637"/>
      <c r="F5" s="637"/>
      <c r="G5" s="637"/>
      <c r="H5" s="637"/>
      <c r="I5" s="637"/>
      <c r="J5" s="637"/>
      <c r="K5" s="637"/>
      <c r="L5" s="637"/>
      <c r="M5" s="637"/>
      <c r="N5" s="637"/>
      <c r="O5" s="620" t="s">
        <v>1078</v>
      </c>
      <c r="P5" s="621"/>
      <c r="Q5" s="621"/>
      <c r="R5" s="621"/>
      <c r="S5" s="621"/>
      <c r="T5" s="621"/>
      <c r="U5" s="622"/>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row>
    <row r="6" spans="1:132" s="42" customFormat="1" ht="15" customHeight="1">
      <c r="A6" s="629"/>
      <c r="B6" s="638"/>
      <c r="C6" s="638"/>
      <c r="D6" s="638"/>
      <c r="E6" s="638"/>
      <c r="F6" s="638"/>
      <c r="G6" s="638"/>
      <c r="H6" s="638"/>
      <c r="I6" s="638"/>
      <c r="J6" s="638"/>
      <c r="K6" s="638"/>
      <c r="L6" s="638"/>
      <c r="M6" s="638"/>
      <c r="N6" s="638"/>
      <c r="O6" s="623"/>
      <c r="P6" s="624"/>
      <c r="Q6" s="624"/>
      <c r="R6" s="624"/>
      <c r="S6" s="624"/>
      <c r="T6" s="624"/>
      <c r="U6" s="625"/>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row>
    <row r="7" spans="1:132" s="42" customFormat="1" ht="44.25" customHeight="1" thickBot="1">
      <c r="A7" s="629"/>
      <c r="B7" s="631" t="s">
        <v>123</v>
      </c>
      <c r="C7" s="631"/>
      <c r="D7" s="632"/>
      <c r="E7" s="151" t="s">
        <v>124</v>
      </c>
      <c r="F7" s="152"/>
      <c r="G7" s="633" t="s">
        <v>88</v>
      </c>
      <c r="H7" s="634"/>
      <c r="I7" s="635" t="s">
        <v>136</v>
      </c>
      <c r="J7" s="636"/>
      <c r="K7" s="636"/>
      <c r="L7" s="636"/>
      <c r="M7" s="636"/>
      <c r="N7" s="636"/>
      <c r="O7" s="626"/>
      <c r="P7" s="627"/>
      <c r="Q7" s="627"/>
      <c r="R7" s="627"/>
      <c r="S7" s="627"/>
      <c r="T7" s="627"/>
      <c r="U7" s="625"/>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row>
    <row r="8" spans="1:132" s="48" customFormat="1" ht="87.75" customHeight="1" thickBot="1">
      <c r="A8" s="630"/>
      <c r="B8" s="153" t="s">
        <v>1061</v>
      </c>
      <c r="C8" s="43" t="s">
        <v>769</v>
      </c>
      <c r="D8" s="44" t="s">
        <v>770</v>
      </c>
      <c r="E8" s="44" t="s">
        <v>77</v>
      </c>
      <c r="F8" s="44" t="s">
        <v>448</v>
      </c>
      <c r="G8" s="43" t="s">
        <v>79</v>
      </c>
      <c r="H8" s="43" t="s">
        <v>78</v>
      </c>
      <c r="I8" s="44" t="s">
        <v>131</v>
      </c>
      <c r="J8" s="45" t="s">
        <v>137</v>
      </c>
      <c r="K8" s="44" t="s">
        <v>132</v>
      </c>
      <c r="L8" s="46" t="s">
        <v>138</v>
      </c>
      <c r="M8" s="43" t="s">
        <v>133</v>
      </c>
      <c r="N8" s="47" t="s">
        <v>139</v>
      </c>
      <c r="O8" s="156" t="s">
        <v>1079</v>
      </c>
      <c r="P8" s="156" t="s">
        <v>1080</v>
      </c>
      <c r="Q8" s="156" t="s">
        <v>1081</v>
      </c>
      <c r="R8" s="156" t="s">
        <v>1082</v>
      </c>
      <c r="S8" s="156" t="s">
        <v>1083</v>
      </c>
      <c r="T8" s="156" t="s">
        <v>1084</v>
      </c>
      <c r="U8" s="156" t="s">
        <v>143</v>
      </c>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167"/>
      <c r="CD8" s="167"/>
      <c r="CE8" s="167"/>
      <c r="CF8" s="167"/>
      <c r="CG8" s="167"/>
      <c r="CH8" s="167"/>
      <c r="CI8" s="167"/>
      <c r="CJ8" s="167"/>
      <c r="CK8" s="167"/>
      <c r="CL8" s="167"/>
      <c r="CM8" s="167"/>
      <c r="CN8" s="167"/>
      <c r="CO8" s="167"/>
      <c r="CP8" s="167"/>
      <c r="CQ8" s="167"/>
      <c r="CR8" s="167"/>
      <c r="CS8" s="167"/>
      <c r="CT8" s="167"/>
      <c r="CU8" s="167"/>
      <c r="CV8" s="167"/>
      <c r="CW8" s="167"/>
      <c r="CX8" s="167"/>
      <c r="CY8" s="167"/>
      <c r="CZ8" s="167"/>
      <c r="DA8" s="167"/>
      <c r="DB8" s="167"/>
      <c r="DC8" s="167"/>
      <c r="DD8" s="167"/>
      <c r="DE8" s="167"/>
      <c r="DF8" s="167"/>
      <c r="DG8" s="167"/>
      <c r="DH8" s="167"/>
      <c r="DI8" s="167"/>
      <c r="DJ8" s="167"/>
      <c r="DK8" s="167"/>
      <c r="DL8" s="167"/>
      <c r="DM8" s="167"/>
      <c r="DN8" s="167"/>
      <c r="DO8" s="167"/>
      <c r="DP8" s="167"/>
      <c r="DQ8" s="167"/>
      <c r="DR8" s="167"/>
      <c r="DS8" s="167"/>
      <c r="DT8" s="167"/>
      <c r="DU8" s="167"/>
      <c r="DV8" s="167"/>
      <c r="DW8" s="167"/>
      <c r="DX8" s="167"/>
      <c r="DY8" s="167"/>
      <c r="DZ8" s="167"/>
      <c r="EA8" s="167"/>
      <c r="EB8" s="201"/>
    </row>
    <row r="9" spans="1:132" s="59" customFormat="1" ht="200.1" customHeight="1">
      <c r="A9" s="154" t="s">
        <v>959</v>
      </c>
      <c r="B9" s="50" t="s">
        <v>457</v>
      </c>
      <c r="C9" s="51" t="s">
        <v>465</v>
      </c>
      <c r="D9" s="81" t="s">
        <v>454</v>
      </c>
      <c r="E9" s="81" t="s">
        <v>961</v>
      </c>
      <c r="F9" s="51" t="s">
        <v>466</v>
      </c>
      <c r="G9" s="52">
        <v>42826</v>
      </c>
      <c r="H9" s="52">
        <v>43830</v>
      </c>
      <c r="I9" s="54" t="s">
        <v>1067</v>
      </c>
      <c r="J9" s="55"/>
      <c r="K9" s="54">
        <v>0.93</v>
      </c>
      <c r="L9" s="54">
        <v>0.93</v>
      </c>
      <c r="M9" s="54">
        <v>0.98580000000000001</v>
      </c>
      <c r="N9" s="54">
        <v>0.98580000000000001</v>
      </c>
      <c r="O9" s="308" t="s">
        <v>1099</v>
      </c>
      <c r="P9" s="308" t="s">
        <v>1099</v>
      </c>
      <c r="Q9" s="310" t="s">
        <v>1156</v>
      </c>
      <c r="R9" s="309" t="s">
        <v>1159</v>
      </c>
      <c r="S9" s="309" t="s">
        <v>1158</v>
      </c>
      <c r="T9" s="310" t="s">
        <v>777</v>
      </c>
      <c r="U9" s="309" t="s">
        <v>1157</v>
      </c>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167"/>
      <c r="DF9" s="167"/>
      <c r="DG9" s="167"/>
      <c r="DH9" s="167"/>
      <c r="DI9" s="167"/>
      <c r="DJ9" s="167"/>
      <c r="DK9" s="167"/>
      <c r="DL9" s="167"/>
      <c r="DM9" s="167"/>
      <c r="DN9" s="167"/>
      <c r="DO9" s="167"/>
      <c r="DP9" s="167"/>
      <c r="DQ9" s="167"/>
      <c r="DR9" s="167"/>
      <c r="DS9" s="167"/>
      <c r="DT9" s="167"/>
      <c r="DU9" s="167"/>
      <c r="DV9" s="167"/>
      <c r="DW9" s="167"/>
      <c r="DX9" s="167"/>
      <c r="DY9" s="167"/>
      <c r="DZ9" s="167"/>
      <c r="EA9" s="167"/>
      <c r="EB9" s="202"/>
    </row>
    <row r="10" spans="1:132" s="60" customFormat="1" ht="200.1" customHeight="1">
      <c r="A10" s="49" t="s">
        <v>960</v>
      </c>
      <c r="B10" s="50" t="s">
        <v>457</v>
      </c>
      <c r="C10" s="51" t="s">
        <v>465</v>
      </c>
      <c r="D10" s="81" t="s">
        <v>454</v>
      </c>
      <c r="E10" s="81" t="s">
        <v>962</v>
      </c>
      <c r="F10" s="51" t="s">
        <v>466</v>
      </c>
      <c r="G10" s="52">
        <v>42826</v>
      </c>
      <c r="H10" s="52">
        <v>43830</v>
      </c>
      <c r="I10" s="54">
        <v>1</v>
      </c>
      <c r="J10" s="55">
        <v>1</v>
      </c>
      <c r="K10" s="54">
        <v>1</v>
      </c>
      <c r="L10" s="54">
        <v>1</v>
      </c>
      <c r="M10" s="54">
        <v>1</v>
      </c>
      <c r="N10" s="54">
        <v>1</v>
      </c>
      <c r="O10" s="310" t="s">
        <v>1101</v>
      </c>
      <c r="P10" s="310" t="s">
        <v>1101</v>
      </c>
      <c r="Q10" s="310" t="s">
        <v>777</v>
      </c>
      <c r="R10" s="310" t="s">
        <v>1101</v>
      </c>
      <c r="S10" s="310" t="s">
        <v>1101</v>
      </c>
      <c r="T10" s="310" t="s">
        <v>777</v>
      </c>
      <c r="U10" s="309" t="s">
        <v>1160</v>
      </c>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c r="BT10" s="168"/>
      <c r="BU10" s="168"/>
      <c r="BV10" s="168"/>
      <c r="BW10" s="168"/>
      <c r="BX10" s="168"/>
      <c r="BY10" s="168"/>
      <c r="BZ10" s="168"/>
      <c r="CA10" s="168"/>
      <c r="CB10" s="168"/>
      <c r="CC10" s="168"/>
      <c r="CD10" s="168"/>
      <c r="CE10" s="168"/>
      <c r="CF10" s="168"/>
      <c r="CG10" s="168"/>
      <c r="CH10" s="168"/>
      <c r="CI10" s="168"/>
      <c r="CJ10" s="168"/>
      <c r="CK10" s="168"/>
      <c r="CL10" s="168"/>
      <c r="CM10" s="168"/>
      <c r="CN10" s="168"/>
      <c r="CO10" s="168"/>
      <c r="CP10" s="168"/>
      <c r="CQ10" s="168"/>
      <c r="CR10" s="168"/>
      <c r="CS10" s="168"/>
      <c r="CT10" s="168"/>
      <c r="CU10" s="168"/>
      <c r="CV10" s="168"/>
      <c r="CW10" s="168"/>
      <c r="CX10" s="168"/>
      <c r="CY10" s="168"/>
      <c r="CZ10" s="168"/>
      <c r="DA10" s="168"/>
      <c r="DB10" s="168"/>
      <c r="DC10" s="168"/>
      <c r="DD10" s="168"/>
      <c r="DE10" s="168"/>
      <c r="DF10" s="168"/>
      <c r="DG10" s="168"/>
      <c r="DH10" s="168"/>
      <c r="DI10" s="168"/>
      <c r="DJ10" s="168"/>
      <c r="DK10" s="168"/>
      <c r="DL10" s="168"/>
      <c r="DM10" s="168"/>
      <c r="DN10" s="168"/>
      <c r="DO10" s="168"/>
      <c r="DP10" s="168"/>
      <c r="DQ10" s="168"/>
      <c r="DR10" s="168"/>
      <c r="DS10" s="168"/>
      <c r="DT10" s="168"/>
      <c r="DU10" s="168"/>
      <c r="DV10" s="168"/>
      <c r="DW10" s="168"/>
      <c r="DX10" s="168"/>
      <c r="DY10" s="168"/>
      <c r="DZ10" s="168"/>
      <c r="EA10" s="168"/>
      <c r="EB10" s="203"/>
    </row>
    <row r="11" spans="1:132" s="59" customFormat="1" ht="200.1" customHeight="1">
      <c r="A11" s="49" t="s">
        <v>963</v>
      </c>
      <c r="B11" s="50" t="s">
        <v>457</v>
      </c>
      <c r="C11" s="51" t="s">
        <v>465</v>
      </c>
      <c r="D11" s="81" t="s">
        <v>454</v>
      </c>
      <c r="E11" s="81" t="s">
        <v>914</v>
      </c>
      <c r="F11" s="51" t="s">
        <v>466</v>
      </c>
      <c r="G11" s="52">
        <v>42826</v>
      </c>
      <c r="H11" s="52">
        <v>43830</v>
      </c>
      <c r="I11" s="54">
        <v>0</v>
      </c>
      <c r="J11" s="55">
        <v>0</v>
      </c>
      <c r="K11" s="54">
        <v>1</v>
      </c>
      <c r="L11" s="54">
        <v>1</v>
      </c>
      <c r="M11" s="54">
        <v>1</v>
      </c>
      <c r="N11" s="54">
        <v>1</v>
      </c>
      <c r="O11" s="310" t="s">
        <v>1101</v>
      </c>
      <c r="P11" s="310" t="s">
        <v>1101</v>
      </c>
      <c r="Q11" s="310" t="s">
        <v>777</v>
      </c>
      <c r="R11" s="310" t="s">
        <v>1101</v>
      </c>
      <c r="S11" s="310" t="s">
        <v>1101</v>
      </c>
      <c r="T11" s="310" t="s">
        <v>777</v>
      </c>
      <c r="U11" s="309" t="s">
        <v>1160</v>
      </c>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7"/>
      <c r="DF11" s="167"/>
      <c r="DG11" s="167"/>
      <c r="DH11" s="167"/>
      <c r="DI11" s="167"/>
      <c r="DJ11" s="167"/>
      <c r="DK11" s="167"/>
      <c r="DL11" s="167"/>
      <c r="DM11" s="167"/>
      <c r="DN11" s="167"/>
      <c r="DO11" s="167"/>
      <c r="DP11" s="167"/>
      <c r="DQ11" s="167"/>
      <c r="DR11" s="167"/>
      <c r="DS11" s="167"/>
      <c r="DT11" s="167"/>
      <c r="DU11" s="167"/>
      <c r="DV11" s="167"/>
      <c r="DW11" s="167"/>
      <c r="DX11" s="167"/>
      <c r="DY11" s="167"/>
      <c r="DZ11" s="167"/>
      <c r="EA11" s="167"/>
      <c r="EB11" s="202"/>
    </row>
    <row r="12" spans="1:132" s="129" customFormat="1" ht="200.1" customHeight="1">
      <c r="A12" s="49" t="s">
        <v>964</v>
      </c>
      <c r="B12" s="50" t="s">
        <v>457</v>
      </c>
      <c r="C12" s="51" t="s">
        <v>465</v>
      </c>
      <c r="D12" s="81" t="s">
        <v>454</v>
      </c>
      <c r="E12" s="81" t="s">
        <v>915</v>
      </c>
      <c r="F12" s="51" t="s">
        <v>466</v>
      </c>
      <c r="G12" s="52">
        <v>42826</v>
      </c>
      <c r="H12" s="52">
        <v>42767</v>
      </c>
      <c r="I12" s="70" t="s">
        <v>791</v>
      </c>
      <c r="J12" s="55">
        <v>1.0457633729584741</v>
      </c>
      <c r="K12" s="81" t="s">
        <v>949</v>
      </c>
      <c r="L12" s="81" t="s">
        <v>949</v>
      </c>
      <c r="M12" s="51" t="s">
        <v>949</v>
      </c>
      <c r="N12" s="51" t="s">
        <v>949</v>
      </c>
      <c r="O12" s="310" t="s">
        <v>777</v>
      </c>
      <c r="P12" s="310" t="s">
        <v>777</v>
      </c>
      <c r="Q12" s="310" t="s">
        <v>777</v>
      </c>
      <c r="R12" s="310" t="s">
        <v>777</v>
      </c>
      <c r="S12" s="310" t="s">
        <v>777</v>
      </c>
      <c r="T12" s="310" t="s">
        <v>777</v>
      </c>
      <c r="U12" s="310" t="s">
        <v>1161</v>
      </c>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c r="DW12" s="167"/>
      <c r="DX12" s="167"/>
      <c r="DY12" s="167"/>
      <c r="DZ12" s="167"/>
      <c r="EA12" s="167"/>
      <c r="EB12" s="204"/>
    </row>
    <row r="13" spans="1:132" s="129" customFormat="1" ht="200.1" customHeight="1">
      <c r="A13" s="49" t="s">
        <v>965</v>
      </c>
      <c r="B13" s="50" t="s">
        <v>457</v>
      </c>
      <c r="C13" s="51" t="s">
        <v>465</v>
      </c>
      <c r="D13" s="81" t="s">
        <v>454</v>
      </c>
      <c r="E13" s="81" t="s">
        <v>916</v>
      </c>
      <c r="F13" s="51" t="s">
        <v>466</v>
      </c>
      <c r="G13" s="52">
        <v>42826</v>
      </c>
      <c r="H13" s="52">
        <v>42767</v>
      </c>
      <c r="I13" s="61">
        <v>35451</v>
      </c>
      <c r="J13" s="55">
        <v>0.96562525535913712</v>
      </c>
      <c r="K13" s="81" t="s">
        <v>949</v>
      </c>
      <c r="L13" s="81" t="s">
        <v>949</v>
      </c>
      <c r="M13" s="51" t="s">
        <v>949</v>
      </c>
      <c r="N13" s="51" t="s">
        <v>949</v>
      </c>
      <c r="O13" s="310" t="s">
        <v>777</v>
      </c>
      <c r="P13" s="310" t="s">
        <v>777</v>
      </c>
      <c r="Q13" s="310" t="s">
        <v>777</v>
      </c>
      <c r="R13" s="310" t="s">
        <v>777</v>
      </c>
      <c r="S13" s="310" t="s">
        <v>777</v>
      </c>
      <c r="T13" s="310" t="s">
        <v>777</v>
      </c>
      <c r="U13" s="310" t="s">
        <v>1162</v>
      </c>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7"/>
      <c r="CS13" s="167"/>
      <c r="CT13" s="167"/>
      <c r="CU13" s="167"/>
      <c r="CV13" s="167"/>
      <c r="CW13" s="167"/>
      <c r="CX13" s="167"/>
      <c r="CY13" s="167"/>
      <c r="CZ13" s="167"/>
      <c r="DA13" s="167"/>
      <c r="DB13" s="167"/>
      <c r="DC13" s="167"/>
      <c r="DD13" s="167"/>
      <c r="DE13" s="167"/>
      <c r="DF13" s="167"/>
      <c r="DG13" s="167"/>
      <c r="DH13" s="167"/>
      <c r="DI13" s="167"/>
      <c r="DJ13" s="167"/>
      <c r="DK13" s="167"/>
      <c r="DL13" s="167"/>
      <c r="DM13" s="167"/>
      <c r="DN13" s="167"/>
      <c r="DO13" s="167"/>
      <c r="DP13" s="167"/>
      <c r="DQ13" s="167"/>
      <c r="DR13" s="167"/>
      <c r="DS13" s="167"/>
      <c r="DT13" s="167"/>
      <c r="DU13" s="167"/>
      <c r="DV13" s="167"/>
      <c r="DW13" s="167"/>
      <c r="DX13" s="167"/>
      <c r="DY13" s="167"/>
      <c r="DZ13" s="167"/>
      <c r="EA13" s="167"/>
      <c r="EB13" s="204"/>
    </row>
    <row r="14" spans="1:132" s="129" customFormat="1" ht="200.1" customHeight="1">
      <c r="A14" s="49" t="s">
        <v>966</v>
      </c>
      <c r="B14" s="50" t="s">
        <v>457</v>
      </c>
      <c r="C14" s="51" t="s">
        <v>465</v>
      </c>
      <c r="D14" s="50" t="s">
        <v>454</v>
      </c>
      <c r="E14" s="50" t="s">
        <v>917</v>
      </c>
      <c r="F14" s="51" t="s">
        <v>466</v>
      </c>
      <c r="G14" s="52">
        <v>42826</v>
      </c>
      <c r="H14" s="52">
        <v>42767</v>
      </c>
      <c r="I14" s="61">
        <v>27093</v>
      </c>
      <c r="J14" s="55">
        <v>0.38743582776816488</v>
      </c>
      <c r="K14" s="81" t="s">
        <v>949</v>
      </c>
      <c r="L14" s="81" t="s">
        <v>949</v>
      </c>
      <c r="M14" s="51" t="s">
        <v>949</v>
      </c>
      <c r="N14" s="51" t="s">
        <v>949</v>
      </c>
      <c r="O14" s="310" t="s">
        <v>777</v>
      </c>
      <c r="P14" s="310" t="s">
        <v>777</v>
      </c>
      <c r="Q14" s="310" t="s">
        <v>777</v>
      </c>
      <c r="R14" s="310" t="s">
        <v>777</v>
      </c>
      <c r="S14" s="310" t="s">
        <v>777</v>
      </c>
      <c r="T14" s="310" t="s">
        <v>777</v>
      </c>
      <c r="U14" s="310" t="s">
        <v>1162</v>
      </c>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67"/>
      <c r="CW14" s="167"/>
      <c r="CX14" s="167"/>
      <c r="CY14" s="167"/>
      <c r="CZ14" s="167"/>
      <c r="DA14" s="167"/>
      <c r="DB14" s="167"/>
      <c r="DC14" s="167"/>
      <c r="DD14" s="167"/>
      <c r="DE14" s="167"/>
      <c r="DF14" s="167"/>
      <c r="DG14" s="167"/>
      <c r="DH14" s="167"/>
      <c r="DI14" s="167"/>
      <c r="DJ14" s="167"/>
      <c r="DK14" s="167"/>
      <c r="DL14" s="167"/>
      <c r="DM14" s="167"/>
      <c r="DN14" s="167"/>
      <c r="DO14" s="167"/>
      <c r="DP14" s="167"/>
      <c r="DQ14" s="167"/>
      <c r="DR14" s="167"/>
      <c r="DS14" s="167"/>
      <c r="DT14" s="167"/>
      <c r="DU14" s="167"/>
      <c r="DV14" s="167"/>
      <c r="DW14" s="167"/>
      <c r="DX14" s="167"/>
      <c r="DY14" s="167"/>
      <c r="DZ14" s="167"/>
      <c r="EA14" s="167"/>
      <c r="EB14" s="204"/>
    </row>
    <row r="15" spans="1:132" s="59" customFormat="1" ht="200.1" customHeight="1">
      <c r="A15" s="49" t="s">
        <v>967</v>
      </c>
      <c r="B15" s="50" t="s">
        <v>457</v>
      </c>
      <c r="C15" s="51" t="s">
        <v>465</v>
      </c>
      <c r="D15" s="50" t="s">
        <v>454</v>
      </c>
      <c r="E15" s="50" t="s">
        <v>918</v>
      </c>
      <c r="F15" s="51" t="s">
        <v>466</v>
      </c>
      <c r="G15" s="52">
        <v>42826</v>
      </c>
      <c r="H15" s="52">
        <v>43830</v>
      </c>
      <c r="I15" s="61">
        <v>146249</v>
      </c>
      <c r="J15" s="55">
        <v>1.0480343399309189</v>
      </c>
      <c r="K15" s="61">
        <v>142047</v>
      </c>
      <c r="L15" s="54">
        <v>0.9603025980435238</v>
      </c>
      <c r="M15" s="61">
        <v>160453</v>
      </c>
      <c r="N15" s="62">
        <v>1.0430133388803662</v>
      </c>
      <c r="O15" s="310" t="s">
        <v>1101</v>
      </c>
      <c r="P15" s="310" t="s">
        <v>1101</v>
      </c>
      <c r="Q15" s="310" t="s">
        <v>777</v>
      </c>
      <c r="R15" s="310" t="s">
        <v>1101</v>
      </c>
      <c r="S15" s="310" t="s">
        <v>1101</v>
      </c>
      <c r="T15" s="310" t="s">
        <v>777</v>
      </c>
      <c r="U15" s="310" t="s">
        <v>1160</v>
      </c>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7"/>
      <c r="DV15" s="167"/>
      <c r="DW15" s="167"/>
      <c r="DX15" s="167"/>
      <c r="DY15" s="167"/>
      <c r="DZ15" s="167"/>
      <c r="EA15" s="167"/>
      <c r="EB15" s="202"/>
    </row>
    <row r="16" spans="1:132" s="59" customFormat="1" ht="200.1" customHeight="1">
      <c r="A16" s="49" t="s">
        <v>968</v>
      </c>
      <c r="B16" s="50" t="s">
        <v>457</v>
      </c>
      <c r="C16" s="51" t="s">
        <v>465</v>
      </c>
      <c r="D16" s="50" t="s">
        <v>454</v>
      </c>
      <c r="E16" s="50" t="s">
        <v>919</v>
      </c>
      <c r="F16" s="51" t="s">
        <v>466</v>
      </c>
      <c r="G16" s="52">
        <v>42826</v>
      </c>
      <c r="H16" s="52">
        <v>43830</v>
      </c>
      <c r="I16" s="54">
        <v>1</v>
      </c>
      <c r="J16" s="55">
        <v>1</v>
      </c>
      <c r="K16" s="54">
        <v>1</v>
      </c>
      <c r="L16" s="55">
        <v>1</v>
      </c>
      <c r="M16" s="54">
        <v>1</v>
      </c>
      <c r="N16" s="64">
        <v>1</v>
      </c>
      <c r="O16" s="310" t="s">
        <v>1101</v>
      </c>
      <c r="P16" s="310" t="s">
        <v>1101</v>
      </c>
      <c r="Q16" s="310" t="s">
        <v>777</v>
      </c>
      <c r="R16" s="310" t="s">
        <v>1101</v>
      </c>
      <c r="S16" s="310" t="s">
        <v>1101</v>
      </c>
      <c r="T16" s="310" t="s">
        <v>777</v>
      </c>
      <c r="U16" s="310" t="s">
        <v>1160</v>
      </c>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c r="DF16" s="167"/>
      <c r="DG16" s="167"/>
      <c r="DH16" s="167"/>
      <c r="DI16" s="167"/>
      <c r="DJ16" s="167"/>
      <c r="DK16" s="167"/>
      <c r="DL16" s="167"/>
      <c r="DM16" s="167"/>
      <c r="DN16" s="167"/>
      <c r="DO16" s="167"/>
      <c r="DP16" s="167"/>
      <c r="DQ16" s="167"/>
      <c r="DR16" s="167"/>
      <c r="DS16" s="167"/>
      <c r="DT16" s="167"/>
      <c r="DU16" s="167"/>
      <c r="DV16" s="167"/>
      <c r="DW16" s="167"/>
      <c r="DX16" s="167"/>
      <c r="DY16" s="167"/>
      <c r="DZ16" s="167"/>
      <c r="EA16" s="167"/>
      <c r="EB16" s="202"/>
    </row>
    <row r="17" spans="1:132" s="129" customFormat="1" ht="200.1" customHeight="1">
      <c r="A17" s="49" t="s">
        <v>969</v>
      </c>
      <c r="B17" s="50" t="s">
        <v>457</v>
      </c>
      <c r="C17" s="51" t="s">
        <v>465</v>
      </c>
      <c r="D17" s="50" t="s">
        <v>454</v>
      </c>
      <c r="E17" s="50" t="s">
        <v>920</v>
      </c>
      <c r="F17" s="51" t="s">
        <v>466</v>
      </c>
      <c r="G17" s="52">
        <v>42826</v>
      </c>
      <c r="H17" s="52">
        <v>42767</v>
      </c>
      <c r="I17" s="70" t="s">
        <v>792</v>
      </c>
      <c r="J17" s="55">
        <v>1</v>
      </c>
      <c r="K17" s="81" t="s">
        <v>949</v>
      </c>
      <c r="L17" s="81" t="s">
        <v>949</v>
      </c>
      <c r="M17" s="51" t="s">
        <v>949</v>
      </c>
      <c r="N17" s="51" t="s">
        <v>949</v>
      </c>
      <c r="O17" s="310" t="s">
        <v>1101</v>
      </c>
      <c r="P17" s="310" t="s">
        <v>1101</v>
      </c>
      <c r="Q17" s="310" t="s">
        <v>777</v>
      </c>
      <c r="R17" s="310" t="s">
        <v>1101</v>
      </c>
      <c r="S17" s="310" t="s">
        <v>1101</v>
      </c>
      <c r="T17" s="310" t="s">
        <v>777</v>
      </c>
      <c r="U17" s="310" t="s">
        <v>1160</v>
      </c>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7"/>
      <c r="CS17" s="167"/>
      <c r="CT17" s="167"/>
      <c r="CU17" s="167"/>
      <c r="CV17" s="167"/>
      <c r="CW17" s="167"/>
      <c r="CX17" s="167"/>
      <c r="CY17" s="167"/>
      <c r="CZ17" s="167"/>
      <c r="DA17" s="167"/>
      <c r="DB17" s="167"/>
      <c r="DC17" s="167"/>
      <c r="DD17" s="167"/>
      <c r="DE17" s="167"/>
      <c r="DF17" s="167"/>
      <c r="DG17" s="167"/>
      <c r="DH17" s="167"/>
      <c r="DI17" s="167"/>
      <c r="DJ17" s="167"/>
      <c r="DK17" s="167"/>
      <c r="DL17" s="167"/>
      <c r="DM17" s="167"/>
      <c r="DN17" s="167"/>
      <c r="DO17" s="167"/>
      <c r="DP17" s="167"/>
      <c r="DQ17" s="167"/>
      <c r="DR17" s="167"/>
      <c r="DS17" s="167"/>
      <c r="DT17" s="167"/>
      <c r="DU17" s="167"/>
      <c r="DV17" s="167"/>
      <c r="DW17" s="167"/>
      <c r="DX17" s="167"/>
      <c r="DY17" s="167"/>
      <c r="DZ17" s="167"/>
      <c r="EA17" s="167"/>
      <c r="EB17" s="204"/>
    </row>
    <row r="18" spans="1:132" s="60" customFormat="1" ht="200.1" customHeight="1">
      <c r="A18" s="49" t="s">
        <v>970</v>
      </c>
      <c r="B18" s="50" t="s">
        <v>457</v>
      </c>
      <c r="C18" s="51" t="s">
        <v>465</v>
      </c>
      <c r="D18" s="81" t="s">
        <v>454</v>
      </c>
      <c r="E18" s="81" t="s">
        <v>950</v>
      </c>
      <c r="F18" s="51" t="s">
        <v>466</v>
      </c>
      <c r="G18" s="52">
        <v>42826</v>
      </c>
      <c r="H18" s="52">
        <v>43830</v>
      </c>
      <c r="I18" s="64">
        <v>0.36699999999999999</v>
      </c>
      <c r="J18" s="55">
        <v>0.91749999999999998</v>
      </c>
      <c r="K18" s="54">
        <v>0.57999999999999996</v>
      </c>
      <c r="L18" s="54">
        <v>0.96666666666666667</v>
      </c>
      <c r="M18" s="67">
        <v>0.79900000000000004</v>
      </c>
      <c r="N18" s="67">
        <v>0.99875000000000003</v>
      </c>
      <c r="O18" s="310" t="s">
        <v>1099</v>
      </c>
      <c r="P18" s="310" t="s">
        <v>1099</v>
      </c>
      <c r="Q18" s="310" t="s">
        <v>1163</v>
      </c>
      <c r="R18" s="314" t="s">
        <v>1101</v>
      </c>
      <c r="S18" s="310" t="s">
        <v>1101</v>
      </c>
      <c r="T18" s="310" t="s">
        <v>777</v>
      </c>
      <c r="U18" s="314" t="s">
        <v>1433</v>
      </c>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203"/>
    </row>
    <row r="19" spans="1:132" s="60" customFormat="1" ht="200.1" customHeight="1">
      <c r="A19" s="49" t="s">
        <v>971</v>
      </c>
      <c r="B19" s="50" t="s">
        <v>457</v>
      </c>
      <c r="C19" s="51" t="s">
        <v>465</v>
      </c>
      <c r="D19" s="81" t="s">
        <v>454</v>
      </c>
      <c r="E19" s="81" t="s">
        <v>686</v>
      </c>
      <c r="F19" s="51" t="s">
        <v>466</v>
      </c>
      <c r="G19" s="52">
        <v>42826</v>
      </c>
      <c r="H19" s="52">
        <v>43830</v>
      </c>
      <c r="I19" s="54">
        <v>0.36</v>
      </c>
      <c r="J19" s="68">
        <v>0.89999999999999991</v>
      </c>
      <c r="K19" s="67">
        <v>0.58379999999999999</v>
      </c>
      <c r="L19" s="54">
        <v>0.97299999999999998</v>
      </c>
      <c r="M19" s="67">
        <v>0.79900000000000004</v>
      </c>
      <c r="N19" s="67">
        <v>0.99875000000000003</v>
      </c>
      <c r="O19" s="310" t="s">
        <v>1099</v>
      </c>
      <c r="P19" s="310" t="s">
        <v>1099</v>
      </c>
      <c r="Q19" s="310" t="s">
        <v>1163</v>
      </c>
      <c r="R19" s="314" t="s">
        <v>1101</v>
      </c>
      <c r="S19" s="310" t="s">
        <v>1101</v>
      </c>
      <c r="T19" s="310" t="s">
        <v>777</v>
      </c>
      <c r="U19" s="314" t="s">
        <v>1434</v>
      </c>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c r="CH19" s="168"/>
      <c r="CI19" s="168"/>
      <c r="CJ19" s="168"/>
      <c r="CK19" s="168"/>
      <c r="CL19" s="168"/>
      <c r="CM19" s="168"/>
      <c r="CN19" s="168"/>
      <c r="CO19" s="168"/>
      <c r="CP19" s="168"/>
      <c r="CQ19" s="168"/>
      <c r="CR19" s="168"/>
      <c r="CS19" s="168"/>
      <c r="CT19" s="168"/>
      <c r="CU19" s="168"/>
      <c r="CV19" s="168"/>
      <c r="CW19" s="168"/>
      <c r="CX19" s="168"/>
      <c r="CY19" s="168"/>
      <c r="CZ19" s="168"/>
      <c r="DA19" s="168"/>
      <c r="DB19" s="168"/>
      <c r="DC19" s="168"/>
      <c r="DD19" s="168"/>
      <c r="DE19" s="168"/>
      <c r="DF19" s="168"/>
      <c r="DG19" s="168"/>
      <c r="DH19" s="168"/>
      <c r="DI19" s="168"/>
      <c r="DJ19" s="168"/>
      <c r="DK19" s="168"/>
      <c r="DL19" s="168"/>
      <c r="DM19" s="168"/>
      <c r="DN19" s="168"/>
      <c r="DO19" s="168"/>
      <c r="DP19" s="168"/>
      <c r="DQ19" s="168"/>
      <c r="DR19" s="168"/>
      <c r="DS19" s="168"/>
      <c r="DT19" s="168"/>
      <c r="DU19" s="168"/>
      <c r="DV19" s="168"/>
      <c r="DW19" s="168"/>
      <c r="DX19" s="168"/>
      <c r="DY19" s="168"/>
      <c r="DZ19" s="168"/>
      <c r="EA19" s="168"/>
      <c r="EB19" s="203"/>
    </row>
    <row r="20" spans="1:132" s="59" customFormat="1" ht="200.1" customHeight="1">
      <c r="A20" s="49" t="s">
        <v>972</v>
      </c>
      <c r="B20" s="50" t="s">
        <v>457</v>
      </c>
      <c r="C20" s="51" t="s">
        <v>465</v>
      </c>
      <c r="D20" s="81" t="s">
        <v>454</v>
      </c>
      <c r="E20" s="81" t="s">
        <v>688</v>
      </c>
      <c r="F20" s="51" t="s">
        <v>466</v>
      </c>
      <c r="G20" s="52">
        <v>42826</v>
      </c>
      <c r="H20" s="52">
        <v>43830</v>
      </c>
      <c r="I20" s="64">
        <v>0.375</v>
      </c>
      <c r="J20" s="69">
        <v>0.9375</v>
      </c>
      <c r="K20" s="54">
        <v>0.57999999999999996</v>
      </c>
      <c r="L20" s="54">
        <v>0.96666666666666667</v>
      </c>
      <c r="M20" s="54">
        <v>0.8</v>
      </c>
      <c r="N20" s="67">
        <v>1</v>
      </c>
      <c r="O20" s="310" t="s">
        <v>1099</v>
      </c>
      <c r="P20" s="310" t="s">
        <v>1099</v>
      </c>
      <c r="Q20" s="310" t="s">
        <v>1163</v>
      </c>
      <c r="R20" s="314" t="s">
        <v>1101</v>
      </c>
      <c r="S20" s="310" t="s">
        <v>1101</v>
      </c>
      <c r="T20" s="310" t="s">
        <v>777</v>
      </c>
      <c r="U20" s="314" t="s">
        <v>1435</v>
      </c>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67"/>
      <c r="BV20" s="167"/>
      <c r="BW20" s="167"/>
      <c r="BX20" s="167"/>
      <c r="BY20" s="167"/>
      <c r="BZ20" s="167"/>
      <c r="CA20" s="167"/>
      <c r="CB20" s="167"/>
      <c r="CC20" s="167"/>
      <c r="CD20" s="167"/>
      <c r="CE20" s="167"/>
      <c r="CF20" s="167"/>
      <c r="CG20" s="167"/>
      <c r="CH20" s="167"/>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c r="DF20" s="167"/>
      <c r="DG20" s="167"/>
      <c r="DH20" s="167"/>
      <c r="DI20" s="167"/>
      <c r="DJ20" s="167"/>
      <c r="DK20" s="167"/>
      <c r="DL20" s="167"/>
      <c r="DM20" s="167"/>
      <c r="DN20" s="167"/>
      <c r="DO20" s="167"/>
      <c r="DP20" s="167"/>
      <c r="DQ20" s="167"/>
      <c r="DR20" s="167"/>
      <c r="DS20" s="167"/>
      <c r="DT20" s="167"/>
      <c r="DU20" s="167"/>
      <c r="DV20" s="167"/>
      <c r="DW20" s="167"/>
      <c r="DX20" s="167"/>
      <c r="DY20" s="167"/>
      <c r="DZ20" s="167"/>
      <c r="EA20" s="167"/>
      <c r="EB20" s="202"/>
    </row>
    <row r="21" spans="1:132" s="59" customFormat="1" ht="200.1" customHeight="1">
      <c r="A21" s="49" t="s">
        <v>973</v>
      </c>
      <c r="B21" s="50" t="s">
        <v>457</v>
      </c>
      <c r="C21" s="51" t="s">
        <v>465</v>
      </c>
      <c r="D21" s="81" t="s">
        <v>454</v>
      </c>
      <c r="E21" s="81" t="s">
        <v>921</v>
      </c>
      <c r="F21" s="51" t="s">
        <v>466</v>
      </c>
      <c r="G21" s="52">
        <v>42826</v>
      </c>
      <c r="H21" s="52">
        <v>43830</v>
      </c>
      <c r="I21" s="70" t="s">
        <v>793</v>
      </c>
      <c r="J21" s="69">
        <v>0.91666666666666674</v>
      </c>
      <c r="K21" s="67">
        <v>0.57999999999999996</v>
      </c>
      <c r="L21" s="54">
        <v>0.96666666666666667</v>
      </c>
      <c r="M21" s="54">
        <v>0.8</v>
      </c>
      <c r="N21" s="67">
        <v>1</v>
      </c>
      <c r="O21" s="310" t="s">
        <v>1099</v>
      </c>
      <c r="P21" s="310" t="s">
        <v>1099</v>
      </c>
      <c r="Q21" s="310" t="s">
        <v>1163</v>
      </c>
      <c r="R21" s="314" t="s">
        <v>1101</v>
      </c>
      <c r="S21" s="310" t="s">
        <v>1101</v>
      </c>
      <c r="T21" s="310" t="s">
        <v>777</v>
      </c>
      <c r="U21" s="314" t="s">
        <v>1436</v>
      </c>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7"/>
      <c r="BT21" s="167"/>
      <c r="BU21" s="167"/>
      <c r="BV21" s="167"/>
      <c r="BW21" s="167"/>
      <c r="BX21" s="167"/>
      <c r="BY21" s="167"/>
      <c r="BZ21" s="167"/>
      <c r="CA21" s="167"/>
      <c r="CB21" s="167"/>
      <c r="CC21" s="167"/>
      <c r="CD21" s="167"/>
      <c r="CE21" s="167"/>
      <c r="CF21" s="167"/>
      <c r="CG21" s="167"/>
      <c r="CH21" s="167"/>
      <c r="CI21" s="167"/>
      <c r="CJ21" s="167"/>
      <c r="CK21" s="167"/>
      <c r="CL21" s="167"/>
      <c r="CM21" s="167"/>
      <c r="CN21" s="167"/>
      <c r="CO21" s="167"/>
      <c r="CP21" s="167"/>
      <c r="CQ21" s="167"/>
      <c r="CR21" s="167"/>
      <c r="CS21" s="167"/>
      <c r="CT21" s="167"/>
      <c r="CU21" s="167"/>
      <c r="CV21" s="167"/>
      <c r="CW21" s="167"/>
      <c r="CX21" s="167"/>
      <c r="CY21" s="167"/>
      <c r="CZ21" s="167"/>
      <c r="DA21" s="167"/>
      <c r="DB21" s="167"/>
      <c r="DC21" s="167"/>
      <c r="DD21" s="167"/>
      <c r="DE21" s="167"/>
      <c r="DF21" s="167"/>
      <c r="DG21" s="167"/>
      <c r="DH21" s="167"/>
      <c r="DI21" s="167"/>
      <c r="DJ21" s="167"/>
      <c r="DK21" s="167"/>
      <c r="DL21" s="167"/>
      <c r="DM21" s="167"/>
      <c r="DN21" s="167"/>
      <c r="DO21" s="167"/>
      <c r="DP21" s="167"/>
      <c r="DQ21" s="167"/>
      <c r="DR21" s="167"/>
      <c r="DS21" s="167"/>
      <c r="DT21" s="167"/>
      <c r="DU21" s="167"/>
      <c r="DV21" s="167"/>
      <c r="DW21" s="167"/>
      <c r="DX21" s="167"/>
      <c r="DY21" s="167"/>
      <c r="DZ21" s="167"/>
      <c r="EA21" s="167"/>
      <c r="EB21" s="202"/>
    </row>
    <row r="22" spans="1:132" s="59" customFormat="1" ht="200.1" customHeight="1">
      <c r="A22" s="49" t="s">
        <v>974</v>
      </c>
      <c r="B22" s="50" t="s">
        <v>457</v>
      </c>
      <c r="C22" s="51" t="s">
        <v>465</v>
      </c>
      <c r="D22" s="81" t="s">
        <v>454</v>
      </c>
      <c r="E22" s="81" t="s">
        <v>691</v>
      </c>
      <c r="F22" s="51" t="s">
        <v>466</v>
      </c>
      <c r="G22" s="52">
        <v>42826</v>
      </c>
      <c r="H22" s="52">
        <v>43830</v>
      </c>
      <c r="I22" s="71">
        <v>0.28000000000000003</v>
      </c>
      <c r="J22" s="69">
        <v>0.93333333333333346</v>
      </c>
      <c r="K22" s="64">
        <v>0.49</v>
      </c>
      <c r="L22" s="54">
        <v>0.98</v>
      </c>
      <c r="M22" s="67">
        <v>0.70099999999999996</v>
      </c>
      <c r="N22" s="67">
        <v>1.0014285714285713</v>
      </c>
      <c r="O22" s="310" t="s">
        <v>1099</v>
      </c>
      <c r="P22" s="310" t="s">
        <v>1099</v>
      </c>
      <c r="Q22" s="310" t="s">
        <v>1163</v>
      </c>
      <c r="R22" s="314" t="s">
        <v>1101</v>
      </c>
      <c r="S22" s="310" t="s">
        <v>1101</v>
      </c>
      <c r="T22" s="310" t="s">
        <v>777</v>
      </c>
      <c r="U22" s="314" t="s">
        <v>1437</v>
      </c>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7"/>
      <c r="BU22" s="167"/>
      <c r="BV22" s="167"/>
      <c r="BW22" s="167"/>
      <c r="BX22" s="167"/>
      <c r="BY22" s="167"/>
      <c r="BZ22" s="167"/>
      <c r="CA22" s="167"/>
      <c r="CB22" s="167"/>
      <c r="CC22" s="167"/>
      <c r="CD22" s="167"/>
      <c r="CE22" s="167"/>
      <c r="CF22" s="167"/>
      <c r="CG22" s="167"/>
      <c r="CH22" s="167"/>
      <c r="CI22" s="167"/>
      <c r="CJ22" s="167"/>
      <c r="CK22" s="167"/>
      <c r="CL22" s="167"/>
      <c r="CM22" s="167"/>
      <c r="CN22" s="167"/>
      <c r="CO22" s="167"/>
      <c r="CP22" s="167"/>
      <c r="CQ22" s="167"/>
      <c r="CR22" s="167"/>
      <c r="CS22" s="167"/>
      <c r="CT22" s="167"/>
      <c r="CU22" s="167"/>
      <c r="CV22" s="167"/>
      <c r="CW22" s="167"/>
      <c r="CX22" s="167"/>
      <c r="CY22" s="167"/>
      <c r="CZ22" s="167"/>
      <c r="DA22" s="167"/>
      <c r="DB22" s="167"/>
      <c r="DC22" s="167"/>
      <c r="DD22" s="167"/>
      <c r="DE22" s="167"/>
      <c r="DF22" s="167"/>
      <c r="DG22" s="167"/>
      <c r="DH22" s="167"/>
      <c r="DI22" s="167"/>
      <c r="DJ22" s="167"/>
      <c r="DK22" s="167"/>
      <c r="DL22" s="167"/>
      <c r="DM22" s="167"/>
      <c r="DN22" s="167"/>
      <c r="DO22" s="167"/>
      <c r="DP22" s="167"/>
      <c r="DQ22" s="167"/>
      <c r="DR22" s="167"/>
      <c r="DS22" s="167"/>
      <c r="DT22" s="167"/>
      <c r="DU22" s="167"/>
      <c r="DV22" s="167"/>
      <c r="DW22" s="167"/>
      <c r="DX22" s="167"/>
      <c r="DY22" s="167"/>
      <c r="DZ22" s="167"/>
      <c r="EA22" s="167"/>
      <c r="EB22" s="202"/>
    </row>
    <row r="23" spans="1:132" s="59" customFormat="1" ht="200.1" customHeight="1">
      <c r="A23" s="49" t="s">
        <v>975</v>
      </c>
      <c r="B23" s="50" t="s">
        <v>457</v>
      </c>
      <c r="C23" s="51" t="s">
        <v>465</v>
      </c>
      <c r="D23" s="81" t="s">
        <v>454</v>
      </c>
      <c r="E23" s="81" t="s">
        <v>693</v>
      </c>
      <c r="F23" s="51" t="s">
        <v>466</v>
      </c>
      <c r="G23" s="52">
        <v>42826</v>
      </c>
      <c r="H23" s="52">
        <v>43830</v>
      </c>
      <c r="I23" s="71">
        <v>0.3</v>
      </c>
      <c r="J23" s="69">
        <v>1</v>
      </c>
      <c r="K23" s="64">
        <v>0.44</v>
      </c>
      <c r="L23" s="67">
        <v>0.97777777777777775</v>
      </c>
      <c r="M23" s="67">
        <v>0.73</v>
      </c>
      <c r="N23" s="67">
        <v>0.44</v>
      </c>
      <c r="O23" s="310" t="s">
        <v>1099</v>
      </c>
      <c r="P23" s="310" t="s">
        <v>1099</v>
      </c>
      <c r="Q23" s="310" t="s">
        <v>1163</v>
      </c>
      <c r="R23" s="314" t="s">
        <v>1101</v>
      </c>
      <c r="S23" s="310" t="s">
        <v>1101</v>
      </c>
      <c r="T23" s="310" t="s">
        <v>777</v>
      </c>
      <c r="U23" s="314" t="s">
        <v>1438</v>
      </c>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7"/>
      <c r="CB23" s="167"/>
      <c r="CC23" s="167"/>
      <c r="CD23" s="167"/>
      <c r="CE23" s="167"/>
      <c r="CF23" s="167"/>
      <c r="CG23" s="167"/>
      <c r="CH23" s="167"/>
      <c r="CI23" s="167"/>
      <c r="CJ23" s="167"/>
      <c r="CK23" s="167"/>
      <c r="CL23" s="167"/>
      <c r="CM23" s="167"/>
      <c r="CN23" s="167"/>
      <c r="CO23" s="167"/>
      <c r="CP23" s="167"/>
      <c r="CQ23" s="167"/>
      <c r="CR23" s="167"/>
      <c r="CS23" s="167"/>
      <c r="CT23" s="167"/>
      <c r="CU23" s="167"/>
      <c r="CV23" s="167"/>
      <c r="CW23" s="167"/>
      <c r="CX23" s="167"/>
      <c r="CY23" s="167"/>
      <c r="CZ23" s="167"/>
      <c r="DA23" s="167"/>
      <c r="DB23" s="167"/>
      <c r="DC23" s="167"/>
      <c r="DD23" s="167"/>
      <c r="DE23" s="167"/>
      <c r="DF23" s="167"/>
      <c r="DG23" s="167"/>
      <c r="DH23" s="167"/>
      <c r="DI23" s="167"/>
      <c r="DJ23" s="167"/>
      <c r="DK23" s="167"/>
      <c r="DL23" s="167"/>
      <c r="DM23" s="167"/>
      <c r="DN23" s="167"/>
      <c r="DO23" s="167"/>
      <c r="DP23" s="167"/>
      <c r="DQ23" s="167"/>
      <c r="DR23" s="167"/>
      <c r="DS23" s="167"/>
      <c r="DT23" s="167"/>
      <c r="DU23" s="167"/>
      <c r="DV23" s="167"/>
      <c r="DW23" s="167"/>
      <c r="DX23" s="167"/>
      <c r="DY23" s="167"/>
      <c r="DZ23" s="167"/>
      <c r="EA23" s="167"/>
      <c r="EB23" s="202"/>
    </row>
    <row r="24" spans="1:132" s="59" customFormat="1" ht="200.1" customHeight="1">
      <c r="A24" s="49" t="s">
        <v>976</v>
      </c>
      <c r="B24" s="50" t="s">
        <v>457</v>
      </c>
      <c r="C24" s="51" t="s">
        <v>465</v>
      </c>
      <c r="D24" s="81" t="s">
        <v>925</v>
      </c>
      <c r="E24" s="81" t="s">
        <v>695</v>
      </c>
      <c r="F24" s="51" t="s">
        <v>466</v>
      </c>
      <c r="G24" s="52">
        <v>42826</v>
      </c>
      <c r="H24" s="52">
        <v>43830</v>
      </c>
      <c r="I24" s="72">
        <v>0.55100000000000005</v>
      </c>
      <c r="J24" s="69">
        <v>2.7549999999999999</v>
      </c>
      <c r="K24" s="64">
        <v>0.66800000000000004</v>
      </c>
      <c r="L24" s="73">
        <v>1.1133333333333335</v>
      </c>
      <c r="M24" s="67">
        <v>0.80700000000000005</v>
      </c>
      <c r="N24" s="67">
        <v>1.152857142857143</v>
      </c>
      <c r="O24" s="310" t="s">
        <v>1099</v>
      </c>
      <c r="P24" s="310" t="s">
        <v>1099</v>
      </c>
      <c r="Q24" s="310" t="s">
        <v>1163</v>
      </c>
      <c r="R24" s="314" t="s">
        <v>1101</v>
      </c>
      <c r="S24" s="310" t="s">
        <v>1101</v>
      </c>
      <c r="T24" s="310" t="s">
        <v>777</v>
      </c>
      <c r="U24" s="314" t="s">
        <v>1439</v>
      </c>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7"/>
      <c r="CT24" s="167"/>
      <c r="CU24" s="167"/>
      <c r="CV24" s="167"/>
      <c r="CW24" s="167"/>
      <c r="CX24" s="167"/>
      <c r="CY24" s="167"/>
      <c r="CZ24" s="167"/>
      <c r="DA24" s="167"/>
      <c r="DB24" s="167"/>
      <c r="DC24" s="167"/>
      <c r="DD24" s="167"/>
      <c r="DE24" s="167"/>
      <c r="DF24" s="167"/>
      <c r="DG24" s="167"/>
      <c r="DH24" s="167"/>
      <c r="DI24" s="167"/>
      <c r="DJ24" s="167"/>
      <c r="DK24" s="167"/>
      <c r="DL24" s="167"/>
      <c r="DM24" s="167"/>
      <c r="DN24" s="167"/>
      <c r="DO24" s="167"/>
      <c r="DP24" s="167"/>
      <c r="DQ24" s="167"/>
      <c r="DR24" s="167"/>
      <c r="DS24" s="167"/>
      <c r="DT24" s="167"/>
      <c r="DU24" s="167"/>
      <c r="DV24" s="167"/>
      <c r="DW24" s="167"/>
      <c r="DX24" s="167"/>
      <c r="DY24" s="167"/>
      <c r="DZ24" s="167"/>
      <c r="EA24" s="167"/>
      <c r="EB24" s="202"/>
    </row>
    <row r="25" spans="1:132" s="129" customFormat="1" ht="200.1" customHeight="1">
      <c r="A25" s="49" t="s">
        <v>977</v>
      </c>
      <c r="B25" s="50" t="s">
        <v>457</v>
      </c>
      <c r="C25" s="51" t="s">
        <v>465</v>
      </c>
      <c r="D25" s="81" t="s">
        <v>454</v>
      </c>
      <c r="E25" s="81" t="s">
        <v>697</v>
      </c>
      <c r="F25" s="51" t="s">
        <v>466</v>
      </c>
      <c r="G25" s="52">
        <v>42826</v>
      </c>
      <c r="H25" s="52">
        <v>42767</v>
      </c>
      <c r="I25" s="64">
        <v>1</v>
      </c>
      <c r="J25" s="69">
        <v>1</v>
      </c>
      <c r="K25" s="81" t="s">
        <v>949</v>
      </c>
      <c r="L25" s="81" t="s">
        <v>949</v>
      </c>
      <c r="M25" s="51" t="s">
        <v>949</v>
      </c>
      <c r="N25" s="51" t="s">
        <v>949</v>
      </c>
      <c r="O25" s="310" t="s">
        <v>777</v>
      </c>
      <c r="P25" s="310" t="s">
        <v>777</v>
      </c>
      <c r="Q25" s="310" t="s">
        <v>777</v>
      </c>
      <c r="R25" s="310" t="s">
        <v>777</v>
      </c>
      <c r="S25" s="310" t="s">
        <v>777</v>
      </c>
      <c r="T25" s="310" t="s">
        <v>777</v>
      </c>
      <c r="U25" s="313" t="s">
        <v>949</v>
      </c>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67"/>
      <c r="CJ25" s="167"/>
      <c r="CK25" s="167"/>
      <c r="CL25" s="167"/>
      <c r="CM25" s="167"/>
      <c r="CN25" s="167"/>
      <c r="CO25" s="167"/>
      <c r="CP25" s="167"/>
      <c r="CQ25" s="167"/>
      <c r="CR25" s="167"/>
      <c r="CS25" s="167"/>
      <c r="CT25" s="167"/>
      <c r="CU25" s="167"/>
      <c r="CV25" s="167"/>
      <c r="CW25" s="167"/>
      <c r="CX25" s="167"/>
      <c r="CY25" s="167"/>
      <c r="CZ25" s="167"/>
      <c r="DA25" s="167"/>
      <c r="DB25" s="167"/>
      <c r="DC25" s="167"/>
      <c r="DD25" s="167"/>
      <c r="DE25" s="167"/>
      <c r="DF25" s="167"/>
      <c r="DG25" s="167"/>
      <c r="DH25" s="167"/>
      <c r="DI25" s="167"/>
      <c r="DJ25" s="167"/>
      <c r="DK25" s="167"/>
      <c r="DL25" s="167"/>
      <c r="DM25" s="167"/>
      <c r="DN25" s="167"/>
      <c r="DO25" s="167"/>
      <c r="DP25" s="167"/>
      <c r="DQ25" s="167"/>
      <c r="DR25" s="167"/>
      <c r="DS25" s="167"/>
      <c r="DT25" s="167"/>
      <c r="DU25" s="167"/>
      <c r="DV25" s="167"/>
      <c r="DW25" s="167"/>
      <c r="DX25" s="167"/>
      <c r="DY25" s="167"/>
      <c r="DZ25" s="167"/>
      <c r="EA25" s="167"/>
      <c r="EB25" s="204"/>
    </row>
    <row r="26" spans="1:132" s="59" customFormat="1" ht="200.1" customHeight="1">
      <c r="A26" s="49" t="s">
        <v>978</v>
      </c>
      <c r="B26" s="50" t="s">
        <v>457</v>
      </c>
      <c r="C26" s="51" t="s">
        <v>465</v>
      </c>
      <c r="D26" s="81" t="s">
        <v>454</v>
      </c>
      <c r="E26" s="81" t="s">
        <v>699</v>
      </c>
      <c r="F26" s="51" t="s">
        <v>466</v>
      </c>
      <c r="G26" s="52">
        <v>42826</v>
      </c>
      <c r="H26" s="52">
        <v>43830</v>
      </c>
      <c r="I26" s="54">
        <v>0.2</v>
      </c>
      <c r="J26" s="69">
        <v>1</v>
      </c>
      <c r="K26" s="64">
        <v>0.48</v>
      </c>
      <c r="L26" s="74">
        <v>96</v>
      </c>
      <c r="M26" s="54">
        <v>0.75</v>
      </c>
      <c r="N26" s="67">
        <v>1</v>
      </c>
      <c r="O26" s="310" t="s">
        <v>1099</v>
      </c>
      <c r="P26" s="310" t="s">
        <v>1099</v>
      </c>
      <c r="Q26" s="310" t="s">
        <v>1163</v>
      </c>
      <c r="R26" s="314" t="s">
        <v>1101</v>
      </c>
      <c r="S26" s="310" t="s">
        <v>1101</v>
      </c>
      <c r="T26" s="310" t="s">
        <v>777</v>
      </c>
      <c r="U26" s="314" t="s">
        <v>1439</v>
      </c>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c r="CC26" s="167"/>
      <c r="CD26" s="167"/>
      <c r="CE26" s="167"/>
      <c r="CF26" s="167"/>
      <c r="CG26" s="167"/>
      <c r="CH26" s="167"/>
      <c r="CI26" s="167"/>
      <c r="CJ26" s="167"/>
      <c r="CK26" s="167"/>
      <c r="CL26" s="167"/>
      <c r="CM26" s="167"/>
      <c r="CN26" s="167"/>
      <c r="CO26" s="167"/>
      <c r="CP26" s="167"/>
      <c r="CQ26" s="167"/>
      <c r="CR26" s="167"/>
      <c r="CS26" s="167"/>
      <c r="CT26" s="167"/>
      <c r="CU26" s="167"/>
      <c r="CV26" s="167"/>
      <c r="CW26" s="167"/>
      <c r="CX26" s="167"/>
      <c r="CY26" s="167"/>
      <c r="CZ26" s="167"/>
      <c r="DA26" s="167"/>
      <c r="DB26" s="167"/>
      <c r="DC26" s="167"/>
      <c r="DD26" s="167"/>
      <c r="DE26" s="167"/>
      <c r="DF26" s="167"/>
      <c r="DG26" s="167"/>
      <c r="DH26" s="167"/>
      <c r="DI26" s="167"/>
      <c r="DJ26" s="167"/>
      <c r="DK26" s="167"/>
      <c r="DL26" s="167"/>
      <c r="DM26" s="167"/>
      <c r="DN26" s="167"/>
      <c r="DO26" s="167"/>
      <c r="DP26" s="167"/>
      <c r="DQ26" s="167"/>
      <c r="DR26" s="167"/>
      <c r="DS26" s="167"/>
      <c r="DT26" s="167"/>
      <c r="DU26" s="167"/>
      <c r="DV26" s="167"/>
      <c r="DW26" s="167"/>
      <c r="DX26" s="167"/>
      <c r="DY26" s="167"/>
      <c r="DZ26" s="167"/>
      <c r="EA26" s="167"/>
      <c r="EB26" s="202"/>
    </row>
    <row r="27" spans="1:132" s="59" customFormat="1" ht="200.1" customHeight="1">
      <c r="A27" s="49" t="s">
        <v>979</v>
      </c>
      <c r="B27" s="50" t="s">
        <v>457</v>
      </c>
      <c r="C27" s="51" t="s">
        <v>465</v>
      </c>
      <c r="D27" s="81" t="s">
        <v>454</v>
      </c>
      <c r="E27" s="81" t="s">
        <v>701</v>
      </c>
      <c r="F27" s="51" t="s">
        <v>466</v>
      </c>
      <c r="G27" s="52">
        <v>42826</v>
      </c>
      <c r="H27" s="52">
        <v>43830</v>
      </c>
      <c r="I27" s="54">
        <v>0.28000000000000003</v>
      </c>
      <c r="J27" s="69">
        <v>0.93333333333333346</v>
      </c>
      <c r="K27" s="67">
        <v>0.48299999999999998</v>
      </c>
      <c r="L27" s="74">
        <v>97</v>
      </c>
      <c r="M27" s="67">
        <v>0.7</v>
      </c>
      <c r="N27" s="67">
        <v>1</v>
      </c>
      <c r="O27" s="310" t="s">
        <v>1099</v>
      </c>
      <c r="P27" s="310" t="s">
        <v>1099</v>
      </c>
      <c r="Q27" s="310" t="s">
        <v>1163</v>
      </c>
      <c r="R27" s="314" t="s">
        <v>1101</v>
      </c>
      <c r="S27" s="310" t="s">
        <v>1101</v>
      </c>
      <c r="T27" s="310" t="s">
        <v>777</v>
      </c>
      <c r="U27" s="314" t="s">
        <v>1440</v>
      </c>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c r="CC27" s="167"/>
      <c r="CD27" s="167"/>
      <c r="CE27" s="167"/>
      <c r="CF27" s="167"/>
      <c r="CG27" s="167"/>
      <c r="CH27" s="167"/>
      <c r="CI27" s="167"/>
      <c r="CJ27" s="167"/>
      <c r="CK27" s="167"/>
      <c r="CL27" s="167"/>
      <c r="CM27" s="167"/>
      <c r="CN27" s="167"/>
      <c r="CO27" s="167"/>
      <c r="CP27" s="167"/>
      <c r="CQ27" s="167"/>
      <c r="CR27" s="167"/>
      <c r="CS27" s="167"/>
      <c r="CT27" s="167"/>
      <c r="CU27" s="167"/>
      <c r="CV27" s="167"/>
      <c r="CW27" s="167"/>
      <c r="CX27" s="167"/>
      <c r="CY27" s="167"/>
      <c r="CZ27" s="167"/>
      <c r="DA27" s="167"/>
      <c r="DB27" s="167"/>
      <c r="DC27" s="167"/>
      <c r="DD27" s="167"/>
      <c r="DE27" s="167"/>
      <c r="DF27" s="167"/>
      <c r="DG27" s="167"/>
      <c r="DH27" s="167"/>
      <c r="DI27" s="167"/>
      <c r="DJ27" s="167"/>
      <c r="DK27" s="167"/>
      <c r="DL27" s="167"/>
      <c r="DM27" s="167"/>
      <c r="DN27" s="167"/>
      <c r="DO27" s="167"/>
      <c r="DP27" s="167"/>
      <c r="DQ27" s="167"/>
      <c r="DR27" s="167"/>
      <c r="DS27" s="167"/>
      <c r="DT27" s="167"/>
      <c r="DU27" s="167"/>
      <c r="DV27" s="167"/>
      <c r="DW27" s="167"/>
      <c r="DX27" s="167"/>
      <c r="DY27" s="167"/>
      <c r="DZ27" s="167"/>
      <c r="EA27" s="167"/>
      <c r="EB27" s="202"/>
    </row>
    <row r="28" spans="1:132" s="59" customFormat="1" ht="200.1" customHeight="1">
      <c r="A28" s="49" t="s">
        <v>980</v>
      </c>
      <c r="B28" s="50" t="s">
        <v>457</v>
      </c>
      <c r="C28" s="51" t="s">
        <v>465</v>
      </c>
      <c r="D28" s="81" t="s">
        <v>454</v>
      </c>
      <c r="E28" s="81" t="s">
        <v>703</v>
      </c>
      <c r="F28" s="51" t="s">
        <v>466</v>
      </c>
      <c r="G28" s="52">
        <v>42826</v>
      </c>
      <c r="H28" s="52">
        <v>43830</v>
      </c>
      <c r="I28" s="54">
        <v>0.28000000000000003</v>
      </c>
      <c r="J28" s="69">
        <v>0.93333333333333346</v>
      </c>
      <c r="K28" s="67">
        <v>0.48299999999999998</v>
      </c>
      <c r="L28" s="74">
        <v>97</v>
      </c>
      <c r="M28" s="67">
        <v>0.55700000000000005</v>
      </c>
      <c r="N28" s="67">
        <v>0.79571428571428582</v>
      </c>
      <c r="O28" s="310" t="s">
        <v>1099</v>
      </c>
      <c r="P28" s="310" t="s">
        <v>1099</v>
      </c>
      <c r="Q28" s="310" t="s">
        <v>1163</v>
      </c>
      <c r="R28" s="314" t="s">
        <v>1101</v>
      </c>
      <c r="S28" s="310" t="s">
        <v>1101</v>
      </c>
      <c r="T28" s="310" t="s">
        <v>777</v>
      </c>
      <c r="U28" s="314" t="s">
        <v>1441</v>
      </c>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67"/>
      <c r="CC28" s="167"/>
      <c r="CD28" s="167"/>
      <c r="CE28" s="167"/>
      <c r="CF28" s="167"/>
      <c r="CG28" s="167"/>
      <c r="CH28" s="167"/>
      <c r="CI28" s="167"/>
      <c r="CJ28" s="167"/>
      <c r="CK28" s="167"/>
      <c r="CL28" s="167"/>
      <c r="CM28" s="167"/>
      <c r="CN28" s="167"/>
      <c r="CO28" s="167"/>
      <c r="CP28" s="167"/>
      <c r="CQ28" s="167"/>
      <c r="CR28" s="167"/>
      <c r="CS28" s="167"/>
      <c r="CT28" s="167"/>
      <c r="CU28" s="167"/>
      <c r="CV28" s="167"/>
      <c r="CW28" s="167"/>
      <c r="CX28" s="167"/>
      <c r="CY28" s="167"/>
      <c r="CZ28" s="167"/>
      <c r="DA28" s="167"/>
      <c r="DB28" s="167"/>
      <c r="DC28" s="167"/>
      <c r="DD28" s="167"/>
      <c r="DE28" s="167"/>
      <c r="DF28" s="167"/>
      <c r="DG28" s="167"/>
      <c r="DH28" s="167"/>
      <c r="DI28" s="167"/>
      <c r="DJ28" s="167"/>
      <c r="DK28" s="167"/>
      <c r="DL28" s="167"/>
      <c r="DM28" s="167"/>
      <c r="DN28" s="167"/>
      <c r="DO28" s="167"/>
      <c r="DP28" s="167"/>
      <c r="DQ28" s="167"/>
      <c r="DR28" s="167"/>
      <c r="DS28" s="167"/>
      <c r="DT28" s="167"/>
      <c r="DU28" s="167"/>
      <c r="DV28" s="167"/>
      <c r="DW28" s="167"/>
      <c r="DX28" s="167"/>
      <c r="DY28" s="167"/>
      <c r="DZ28" s="167"/>
      <c r="EA28" s="167"/>
      <c r="EB28" s="202"/>
    </row>
    <row r="29" spans="1:132" s="59" customFormat="1" ht="200.1" customHeight="1">
      <c r="A29" s="49" t="s">
        <v>981</v>
      </c>
      <c r="B29" s="50" t="s">
        <v>457</v>
      </c>
      <c r="C29" s="51" t="s">
        <v>465</v>
      </c>
      <c r="D29" s="81" t="s">
        <v>454</v>
      </c>
      <c r="E29" s="81" t="s">
        <v>705</v>
      </c>
      <c r="F29" s="51" t="s">
        <v>466</v>
      </c>
      <c r="G29" s="52">
        <v>42826</v>
      </c>
      <c r="H29" s="52">
        <v>43830</v>
      </c>
      <c r="I29" s="72">
        <v>0.307</v>
      </c>
      <c r="J29" s="69">
        <v>1.0233333333333334</v>
      </c>
      <c r="K29" s="66">
        <v>0.5</v>
      </c>
      <c r="L29" s="75">
        <v>1</v>
      </c>
      <c r="M29" s="67">
        <v>0.7</v>
      </c>
      <c r="N29" s="67">
        <v>1</v>
      </c>
      <c r="O29" s="310" t="s">
        <v>1099</v>
      </c>
      <c r="P29" s="310" t="s">
        <v>1099</v>
      </c>
      <c r="Q29" s="310" t="s">
        <v>1163</v>
      </c>
      <c r="R29" s="314" t="s">
        <v>1101</v>
      </c>
      <c r="S29" s="310" t="s">
        <v>1101</v>
      </c>
      <c r="T29" s="310" t="s">
        <v>777</v>
      </c>
      <c r="U29" s="314" t="s">
        <v>1442</v>
      </c>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67"/>
      <c r="CP29" s="167"/>
      <c r="CQ29" s="167"/>
      <c r="CR29" s="167"/>
      <c r="CS29" s="167"/>
      <c r="CT29" s="167"/>
      <c r="CU29" s="167"/>
      <c r="CV29" s="167"/>
      <c r="CW29" s="167"/>
      <c r="CX29" s="167"/>
      <c r="CY29" s="167"/>
      <c r="CZ29" s="167"/>
      <c r="DA29" s="167"/>
      <c r="DB29" s="167"/>
      <c r="DC29" s="167"/>
      <c r="DD29" s="167"/>
      <c r="DE29" s="167"/>
      <c r="DF29" s="167"/>
      <c r="DG29" s="167"/>
      <c r="DH29" s="167"/>
      <c r="DI29" s="167"/>
      <c r="DJ29" s="167"/>
      <c r="DK29" s="167"/>
      <c r="DL29" s="167"/>
      <c r="DM29" s="167"/>
      <c r="DN29" s="167"/>
      <c r="DO29" s="167"/>
      <c r="DP29" s="167"/>
      <c r="DQ29" s="167"/>
      <c r="DR29" s="167"/>
      <c r="DS29" s="167"/>
      <c r="DT29" s="167"/>
      <c r="DU29" s="167"/>
      <c r="DV29" s="167"/>
      <c r="DW29" s="167"/>
      <c r="DX29" s="167"/>
      <c r="DY29" s="167"/>
      <c r="DZ29" s="167"/>
      <c r="EA29" s="167"/>
      <c r="EB29" s="202"/>
    </row>
    <row r="30" spans="1:132" s="59" customFormat="1" ht="200.1" customHeight="1">
      <c r="A30" s="49" t="s">
        <v>982</v>
      </c>
      <c r="B30" s="50" t="s">
        <v>457</v>
      </c>
      <c r="C30" s="51" t="s">
        <v>465</v>
      </c>
      <c r="D30" s="81" t="s">
        <v>454</v>
      </c>
      <c r="E30" s="81" t="s">
        <v>707</v>
      </c>
      <c r="F30" s="51" t="s">
        <v>466</v>
      </c>
      <c r="G30" s="52">
        <v>42826</v>
      </c>
      <c r="H30" s="52">
        <v>43830</v>
      </c>
      <c r="I30" s="55">
        <v>0.76</v>
      </c>
      <c r="J30" s="69">
        <v>1.0133333333333334</v>
      </c>
      <c r="K30" s="66">
        <v>0.8</v>
      </c>
      <c r="L30" s="76">
        <v>1</v>
      </c>
      <c r="M30" s="67">
        <v>0.85</v>
      </c>
      <c r="N30" s="67">
        <v>1</v>
      </c>
      <c r="O30" s="310" t="s">
        <v>1099</v>
      </c>
      <c r="P30" s="310" t="s">
        <v>1099</v>
      </c>
      <c r="Q30" s="310" t="s">
        <v>1163</v>
      </c>
      <c r="R30" s="314" t="s">
        <v>1101</v>
      </c>
      <c r="S30" s="310" t="s">
        <v>1101</v>
      </c>
      <c r="T30" s="310" t="s">
        <v>777</v>
      </c>
      <c r="U30" s="314" t="s">
        <v>1443</v>
      </c>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c r="CC30" s="167"/>
      <c r="CD30" s="167"/>
      <c r="CE30" s="167"/>
      <c r="CF30" s="167"/>
      <c r="CG30" s="167"/>
      <c r="CH30" s="167"/>
      <c r="CI30" s="167"/>
      <c r="CJ30" s="167"/>
      <c r="CK30" s="167"/>
      <c r="CL30" s="167"/>
      <c r="CM30" s="167"/>
      <c r="CN30" s="167"/>
      <c r="CO30" s="167"/>
      <c r="CP30" s="167"/>
      <c r="CQ30" s="167"/>
      <c r="CR30" s="167"/>
      <c r="CS30" s="167"/>
      <c r="CT30" s="167"/>
      <c r="CU30" s="167"/>
      <c r="CV30" s="167"/>
      <c r="CW30" s="167"/>
      <c r="CX30" s="167"/>
      <c r="CY30" s="167"/>
      <c r="CZ30" s="167"/>
      <c r="DA30" s="167"/>
      <c r="DB30" s="167"/>
      <c r="DC30" s="167"/>
      <c r="DD30" s="167"/>
      <c r="DE30" s="167"/>
      <c r="DF30" s="167"/>
      <c r="DG30" s="167"/>
      <c r="DH30" s="167"/>
      <c r="DI30" s="167"/>
      <c r="DJ30" s="167"/>
      <c r="DK30" s="167"/>
      <c r="DL30" s="167"/>
      <c r="DM30" s="167"/>
      <c r="DN30" s="167"/>
      <c r="DO30" s="167"/>
      <c r="DP30" s="167"/>
      <c r="DQ30" s="167"/>
      <c r="DR30" s="167"/>
      <c r="DS30" s="167"/>
      <c r="DT30" s="167"/>
      <c r="DU30" s="167"/>
      <c r="DV30" s="167"/>
      <c r="DW30" s="167"/>
      <c r="DX30" s="167"/>
      <c r="DY30" s="167"/>
      <c r="DZ30" s="167"/>
      <c r="EA30" s="167"/>
      <c r="EB30" s="202"/>
    </row>
    <row r="31" spans="1:132" s="59" customFormat="1" ht="200.1" customHeight="1">
      <c r="A31" s="49" t="s">
        <v>983</v>
      </c>
      <c r="B31" s="50" t="s">
        <v>457</v>
      </c>
      <c r="C31" s="51" t="s">
        <v>465</v>
      </c>
      <c r="D31" s="81" t="s">
        <v>454</v>
      </c>
      <c r="E31" s="81" t="s">
        <v>709</v>
      </c>
      <c r="F31" s="51" t="s">
        <v>466</v>
      </c>
      <c r="G31" s="52">
        <v>42826</v>
      </c>
      <c r="H31" s="52">
        <v>43830</v>
      </c>
      <c r="I31" s="55">
        <v>0.77</v>
      </c>
      <c r="J31" s="69">
        <v>1.0266666666666666</v>
      </c>
      <c r="K31" s="66">
        <v>0.8</v>
      </c>
      <c r="L31" s="76">
        <v>1</v>
      </c>
      <c r="M31" s="67">
        <v>0.85</v>
      </c>
      <c r="N31" s="67">
        <v>1</v>
      </c>
      <c r="O31" s="310" t="s">
        <v>1099</v>
      </c>
      <c r="P31" s="310" t="s">
        <v>1099</v>
      </c>
      <c r="Q31" s="310" t="s">
        <v>1163</v>
      </c>
      <c r="R31" s="314" t="s">
        <v>1101</v>
      </c>
      <c r="S31" s="310" t="s">
        <v>1101</v>
      </c>
      <c r="T31" s="310" t="s">
        <v>777</v>
      </c>
      <c r="U31" s="314" t="s">
        <v>1444</v>
      </c>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S31" s="167"/>
      <c r="BT31" s="167"/>
      <c r="BU31" s="167"/>
      <c r="BV31" s="167"/>
      <c r="BW31" s="167"/>
      <c r="BX31" s="167"/>
      <c r="BY31" s="167"/>
      <c r="BZ31" s="167"/>
      <c r="CA31" s="167"/>
      <c r="CB31" s="167"/>
      <c r="CC31" s="167"/>
      <c r="CD31" s="167"/>
      <c r="CE31" s="167"/>
      <c r="CF31" s="167"/>
      <c r="CG31" s="167"/>
      <c r="CH31" s="167"/>
      <c r="CI31" s="167"/>
      <c r="CJ31" s="167"/>
      <c r="CK31" s="167"/>
      <c r="CL31" s="167"/>
      <c r="CM31" s="167"/>
      <c r="CN31" s="167"/>
      <c r="CO31" s="167"/>
      <c r="CP31" s="167"/>
      <c r="CQ31" s="167"/>
      <c r="CR31" s="167"/>
      <c r="CS31" s="167"/>
      <c r="CT31" s="167"/>
      <c r="CU31" s="167"/>
      <c r="CV31" s="167"/>
      <c r="CW31" s="167"/>
      <c r="CX31" s="167"/>
      <c r="CY31" s="167"/>
      <c r="CZ31" s="167"/>
      <c r="DA31" s="167"/>
      <c r="DB31" s="167"/>
      <c r="DC31" s="167"/>
      <c r="DD31" s="167"/>
      <c r="DE31" s="167"/>
      <c r="DF31" s="167"/>
      <c r="DG31" s="167"/>
      <c r="DH31" s="167"/>
      <c r="DI31" s="167"/>
      <c r="DJ31" s="167"/>
      <c r="DK31" s="167"/>
      <c r="DL31" s="167"/>
      <c r="DM31" s="167"/>
      <c r="DN31" s="167"/>
      <c r="DO31" s="167"/>
      <c r="DP31" s="167"/>
      <c r="DQ31" s="167"/>
      <c r="DR31" s="167"/>
      <c r="DS31" s="167"/>
      <c r="DT31" s="167"/>
      <c r="DU31" s="167"/>
      <c r="DV31" s="167"/>
      <c r="DW31" s="167"/>
      <c r="DX31" s="167"/>
      <c r="DY31" s="167"/>
      <c r="DZ31" s="167"/>
      <c r="EA31" s="167"/>
      <c r="EB31" s="202"/>
    </row>
    <row r="32" spans="1:132" s="129" customFormat="1" ht="200.1" customHeight="1">
      <c r="A32" s="49" t="s">
        <v>984</v>
      </c>
      <c r="B32" s="50" t="s">
        <v>457</v>
      </c>
      <c r="C32" s="51" t="s">
        <v>465</v>
      </c>
      <c r="D32" s="81" t="s">
        <v>454</v>
      </c>
      <c r="E32" s="81" t="s">
        <v>932</v>
      </c>
      <c r="F32" s="51" t="s">
        <v>466</v>
      </c>
      <c r="G32" s="52">
        <v>42826</v>
      </c>
      <c r="H32" s="52">
        <v>42767</v>
      </c>
      <c r="I32" s="69">
        <v>0.25</v>
      </c>
      <c r="J32" s="69">
        <v>1</v>
      </c>
      <c r="K32" s="81" t="s">
        <v>949</v>
      </c>
      <c r="L32" s="81" t="s">
        <v>949</v>
      </c>
      <c r="M32" s="51" t="s">
        <v>949</v>
      </c>
      <c r="N32" s="51" t="s">
        <v>949</v>
      </c>
      <c r="O32" s="310" t="s">
        <v>777</v>
      </c>
      <c r="P32" s="310" t="s">
        <v>777</v>
      </c>
      <c r="Q32" s="310" t="s">
        <v>777</v>
      </c>
      <c r="R32" s="310" t="s">
        <v>777</v>
      </c>
      <c r="S32" s="310" t="s">
        <v>777</v>
      </c>
      <c r="T32" s="310" t="s">
        <v>777</v>
      </c>
      <c r="U32" s="313" t="s">
        <v>949</v>
      </c>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167"/>
      <c r="CD32" s="167"/>
      <c r="CE32" s="167"/>
      <c r="CF32" s="167"/>
      <c r="CG32" s="167"/>
      <c r="CH32" s="167"/>
      <c r="CI32" s="167"/>
      <c r="CJ32" s="167"/>
      <c r="CK32" s="167"/>
      <c r="CL32" s="167"/>
      <c r="CM32" s="167"/>
      <c r="CN32" s="167"/>
      <c r="CO32" s="167"/>
      <c r="CP32" s="167"/>
      <c r="CQ32" s="167"/>
      <c r="CR32" s="167"/>
      <c r="CS32" s="167"/>
      <c r="CT32" s="167"/>
      <c r="CU32" s="167"/>
      <c r="CV32" s="167"/>
      <c r="CW32" s="167"/>
      <c r="CX32" s="167"/>
      <c r="CY32" s="167"/>
      <c r="CZ32" s="167"/>
      <c r="DA32" s="167"/>
      <c r="DB32" s="167"/>
      <c r="DC32" s="167"/>
      <c r="DD32" s="167"/>
      <c r="DE32" s="167"/>
      <c r="DF32" s="167"/>
      <c r="DG32" s="167"/>
      <c r="DH32" s="167"/>
      <c r="DI32" s="167"/>
      <c r="DJ32" s="167"/>
      <c r="DK32" s="167"/>
      <c r="DL32" s="167"/>
      <c r="DM32" s="167"/>
      <c r="DN32" s="167"/>
      <c r="DO32" s="167"/>
      <c r="DP32" s="167"/>
      <c r="DQ32" s="167"/>
      <c r="DR32" s="167"/>
      <c r="DS32" s="167"/>
      <c r="DT32" s="167"/>
      <c r="DU32" s="167"/>
      <c r="DV32" s="167"/>
      <c r="DW32" s="167"/>
      <c r="DX32" s="167"/>
      <c r="DY32" s="167"/>
      <c r="DZ32" s="167"/>
      <c r="EA32" s="167"/>
      <c r="EB32" s="204"/>
    </row>
    <row r="33" spans="1:132" s="129" customFormat="1" ht="200.1" customHeight="1">
      <c r="A33" s="49" t="s">
        <v>985</v>
      </c>
      <c r="B33" s="50" t="s">
        <v>457</v>
      </c>
      <c r="C33" s="51" t="s">
        <v>465</v>
      </c>
      <c r="D33" s="81" t="s">
        <v>454</v>
      </c>
      <c r="E33" s="81" t="s">
        <v>713</v>
      </c>
      <c r="F33" s="51" t="s">
        <v>466</v>
      </c>
      <c r="G33" s="52">
        <v>42522</v>
      </c>
      <c r="H33" s="52">
        <v>42886</v>
      </c>
      <c r="I33" s="69">
        <v>0.25</v>
      </c>
      <c r="J33" s="69">
        <v>0.96153846153846145</v>
      </c>
      <c r="K33" s="81" t="s">
        <v>949</v>
      </c>
      <c r="L33" s="81" t="s">
        <v>949</v>
      </c>
      <c r="M33" s="51" t="s">
        <v>949</v>
      </c>
      <c r="N33" s="51" t="s">
        <v>949</v>
      </c>
      <c r="O33" s="310" t="s">
        <v>777</v>
      </c>
      <c r="P33" s="310" t="s">
        <v>777</v>
      </c>
      <c r="Q33" s="310" t="s">
        <v>777</v>
      </c>
      <c r="R33" s="310" t="s">
        <v>777</v>
      </c>
      <c r="S33" s="310" t="s">
        <v>777</v>
      </c>
      <c r="T33" s="310" t="s">
        <v>777</v>
      </c>
      <c r="U33" s="313" t="s">
        <v>949</v>
      </c>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67"/>
      <c r="DF33" s="167"/>
      <c r="DG33" s="167"/>
      <c r="DH33" s="167"/>
      <c r="DI33" s="167"/>
      <c r="DJ33" s="167"/>
      <c r="DK33" s="167"/>
      <c r="DL33" s="167"/>
      <c r="DM33" s="167"/>
      <c r="DN33" s="167"/>
      <c r="DO33" s="167"/>
      <c r="DP33" s="167"/>
      <c r="DQ33" s="167"/>
      <c r="DR33" s="167"/>
      <c r="DS33" s="167"/>
      <c r="DT33" s="167"/>
      <c r="DU33" s="167"/>
      <c r="DV33" s="167"/>
      <c r="DW33" s="167"/>
      <c r="DX33" s="167"/>
      <c r="DY33" s="167"/>
      <c r="DZ33" s="167"/>
      <c r="EA33" s="167"/>
      <c r="EB33" s="204"/>
    </row>
    <row r="34" spans="1:132" s="129" customFormat="1" ht="200.1" customHeight="1">
      <c r="A34" s="49" t="s">
        <v>986</v>
      </c>
      <c r="B34" s="50" t="s">
        <v>457</v>
      </c>
      <c r="C34" s="51" t="s">
        <v>465</v>
      </c>
      <c r="D34" s="81" t="s">
        <v>454</v>
      </c>
      <c r="E34" s="81" t="s">
        <v>715</v>
      </c>
      <c r="F34" s="51" t="s">
        <v>466</v>
      </c>
      <c r="G34" s="52">
        <v>42826</v>
      </c>
      <c r="H34" s="52">
        <v>42767</v>
      </c>
      <c r="I34" s="69">
        <v>0.25</v>
      </c>
      <c r="J34" s="69">
        <v>1</v>
      </c>
      <c r="K34" s="81" t="s">
        <v>949</v>
      </c>
      <c r="L34" s="81" t="s">
        <v>949</v>
      </c>
      <c r="M34" s="51" t="s">
        <v>949</v>
      </c>
      <c r="N34" s="51" t="s">
        <v>949</v>
      </c>
      <c r="O34" s="310" t="s">
        <v>777</v>
      </c>
      <c r="P34" s="310" t="s">
        <v>777</v>
      </c>
      <c r="Q34" s="310" t="s">
        <v>777</v>
      </c>
      <c r="R34" s="310" t="s">
        <v>777</v>
      </c>
      <c r="S34" s="310" t="s">
        <v>777</v>
      </c>
      <c r="T34" s="310" t="s">
        <v>777</v>
      </c>
      <c r="U34" s="313" t="s">
        <v>949</v>
      </c>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67"/>
      <c r="DF34" s="167"/>
      <c r="DG34" s="167"/>
      <c r="DH34" s="167"/>
      <c r="DI34" s="167"/>
      <c r="DJ34" s="167"/>
      <c r="DK34" s="167"/>
      <c r="DL34" s="167"/>
      <c r="DM34" s="167"/>
      <c r="DN34" s="167"/>
      <c r="DO34" s="167"/>
      <c r="DP34" s="167"/>
      <c r="DQ34" s="167"/>
      <c r="DR34" s="167"/>
      <c r="DS34" s="167"/>
      <c r="DT34" s="167"/>
      <c r="DU34" s="167"/>
      <c r="DV34" s="167"/>
      <c r="DW34" s="167"/>
      <c r="DX34" s="167"/>
      <c r="DY34" s="167"/>
      <c r="DZ34" s="167"/>
      <c r="EA34" s="167"/>
      <c r="EB34" s="204"/>
    </row>
    <row r="35" spans="1:132" s="59" customFormat="1" ht="200.1" customHeight="1">
      <c r="A35" s="49" t="s">
        <v>987</v>
      </c>
      <c r="B35" s="50" t="s">
        <v>601</v>
      </c>
      <c r="C35" s="51" t="s">
        <v>460</v>
      </c>
      <c r="D35" s="81" t="s">
        <v>461</v>
      </c>
      <c r="E35" s="81" t="s">
        <v>871</v>
      </c>
      <c r="F35" s="51" t="s">
        <v>462</v>
      </c>
      <c r="G35" s="77">
        <v>42736</v>
      </c>
      <c r="H35" s="77">
        <v>43982</v>
      </c>
      <c r="I35" s="54">
        <v>1</v>
      </c>
      <c r="J35" s="54">
        <v>1</v>
      </c>
      <c r="K35" s="54">
        <v>1</v>
      </c>
      <c r="L35" s="54">
        <v>1</v>
      </c>
      <c r="M35" s="54">
        <v>1</v>
      </c>
      <c r="N35" s="67">
        <v>1</v>
      </c>
      <c r="O35" s="266" t="s">
        <v>1099</v>
      </c>
      <c r="P35" s="266" t="s">
        <v>1099</v>
      </c>
      <c r="Q35" s="266" t="s">
        <v>1407</v>
      </c>
      <c r="R35" s="266" t="s">
        <v>1101</v>
      </c>
      <c r="S35" s="266" t="s">
        <v>777</v>
      </c>
      <c r="T35" s="266" t="s">
        <v>777</v>
      </c>
      <c r="U35" s="266"/>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67"/>
      <c r="DF35" s="167"/>
      <c r="DG35" s="167"/>
      <c r="DH35" s="167"/>
      <c r="DI35" s="167"/>
      <c r="DJ35" s="167"/>
      <c r="DK35" s="167"/>
      <c r="DL35" s="167"/>
      <c r="DM35" s="167"/>
      <c r="DN35" s="167"/>
      <c r="DO35" s="167"/>
      <c r="DP35" s="167"/>
      <c r="DQ35" s="167"/>
      <c r="DR35" s="167"/>
      <c r="DS35" s="167"/>
      <c r="DT35" s="167"/>
      <c r="DU35" s="167"/>
      <c r="DV35" s="167"/>
      <c r="DW35" s="167"/>
      <c r="DX35" s="167"/>
      <c r="DY35" s="167"/>
      <c r="DZ35" s="167"/>
      <c r="EA35" s="167"/>
      <c r="EB35" s="202"/>
    </row>
    <row r="36" spans="1:132" s="59" customFormat="1" ht="200.1" customHeight="1">
      <c r="A36" s="49" t="s">
        <v>988</v>
      </c>
      <c r="B36" s="50" t="s">
        <v>601</v>
      </c>
      <c r="C36" s="51" t="s">
        <v>460</v>
      </c>
      <c r="D36" s="81" t="s">
        <v>461</v>
      </c>
      <c r="E36" s="81" t="s">
        <v>872</v>
      </c>
      <c r="F36" s="51" t="s">
        <v>462</v>
      </c>
      <c r="G36" s="77">
        <v>42736</v>
      </c>
      <c r="H36" s="77">
        <v>43982</v>
      </c>
      <c r="I36" s="54">
        <v>1</v>
      </c>
      <c r="J36" s="54">
        <v>1</v>
      </c>
      <c r="K36" s="54">
        <v>1</v>
      </c>
      <c r="L36" s="54">
        <v>1</v>
      </c>
      <c r="M36" s="54">
        <v>1</v>
      </c>
      <c r="N36" s="67">
        <v>1</v>
      </c>
      <c r="O36" s="266" t="s">
        <v>1099</v>
      </c>
      <c r="P36" s="266" t="s">
        <v>1099</v>
      </c>
      <c r="Q36" s="266" t="s">
        <v>1406</v>
      </c>
      <c r="R36" s="266" t="s">
        <v>1099</v>
      </c>
      <c r="S36" s="207" t="s">
        <v>1101</v>
      </c>
      <c r="T36" s="266" t="s">
        <v>777</v>
      </c>
      <c r="U36" s="266"/>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67"/>
      <c r="DF36" s="167"/>
      <c r="DG36" s="167"/>
      <c r="DH36" s="167"/>
      <c r="DI36" s="167"/>
      <c r="DJ36" s="167"/>
      <c r="DK36" s="167"/>
      <c r="DL36" s="167"/>
      <c r="DM36" s="167"/>
      <c r="DN36" s="167"/>
      <c r="DO36" s="167"/>
      <c r="DP36" s="167"/>
      <c r="DQ36" s="167"/>
      <c r="DR36" s="167"/>
      <c r="DS36" s="167"/>
      <c r="DT36" s="167"/>
      <c r="DU36" s="167"/>
      <c r="DV36" s="167"/>
      <c r="DW36" s="167"/>
      <c r="DX36" s="167"/>
      <c r="DY36" s="167"/>
      <c r="DZ36" s="167"/>
      <c r="EA36" s="167"/>
      <c r="EB36" s="202"/>
    </row>
    <row r="37" spans="1:132" s="59" customFormat="1" ht="200.1" customHeight="1">
      <c r="A37" s="49" t="s">
        <v>989</v>
      </c>
      <c r="B37" s="50" t="s">
        <v>601</v>
      </c>
      <c r="C37" s="51" t="s">
        <v>460</v>
      </c>
      <c r="D37" s="81" t="s">
        <v>461</v>
      </c>
      <c r="E37" s="81" t="s">
        <v>873</v>
      </c>
      <c r="F37" s="51" t="s">
        <v>462</v>
      </c>
      <c r="G37" s="77">
        <v>42736</v>
      </c>
      <c r="H37" s="77">
        <v>43982</v>
      </c>
      <c r="I37" s="54">
        <v>1</v>
      </c>
      <c r="J37" s="54">
        <v>1</v>
      </c>
      <c r="K37" s="54">
        <v>1</v>
      </c>
      <c r="L37" s="54">
        <v>1</v>
      </c>
      <c r="M37" s="54">
        <v>1</v>
      </c>
      <c r="N37" s="67">
        <v>1</v>
      </c>
      <c r="O37" s="266" t="s">
        <v>1099</v>
      </c>
      <c r="P37" s="266" t="s">
        <v>1099</v>
      </c>
      <c r="Q37" s="266" t="s">
        <v>1407</v>
      </c>
      <c r="R37" s="266" t="s">
        <v>1099</v>
      </c>
      <c r="S37" s="207" t="s">
        <v>1101</v>
      </c>
      <c r="T37" s="266" t="s">
        <v>777</v>
      </c>
      <c r="U37" s="266"/>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67"/>
      <c r="DF37" s="167"/>
      <c r="DG37" s="167"/>
      <c r="DH37" s="167"/>
      <c r="DI37" s="167"/>
      <c r="DJ37" s="167"/>
      <c r="DK37" s="167"/>
      <c r="DL37" s="167"/>
      <c r="DM37" s="167"/>
      <c r="DN37" s="167"/>
      <c r="DO37" s="167"/>
      <c r="DP37" s="167"/>
      <c r="DQ37" s="167"/>
      <c r="DR37" s="167"/>
      <c r="DS37" s="167"/>
      <c r="DT37" s="167"/>
      <c r="DU37" s="167"/>
      <c r="DV37" s="167"/>
      <c r="DW37" s="167"/>
      <c r="DX37" s="167"/>
      <c r="DY37" s="167"/>
      <c r="DZ37" s="167"/>
      <c r="EA37" s="167"/>
      <c r="EB37" s="202"/>
    </row>
    <row r="38" spans="1:132" s="59" customFormat="1" ht="200.1" customHeight="1">
      <c r="A38" s="49" t="s">
        <v>990</v>
      </c>
      <c r="B38" s="50" t="s">
        <v>601</v>
      </c>
      <c r="C38" s="51" t="s">
        <v>460</v>
      </c>
      <c r="D38" s="81" t="s">
        <v>461</v>
      </c>
      <c r="E38" s="81" t="s">
        <v>874</v>
      </c>
      <c r="F38" s="51" t="s">
        <v>462</v>
      </c>
      <c r="G38" s="77">
        <v>42736</v>
      </c>
      <c r="H38" s="77">
        <v>43982</v>
      </c>
      <c r="I38" s="54">
        <v>1</v>
      </c>
      <c r="J38" s="54">
        <v>1</v>
      </c>
      <c r="K38" s="54">
        <v>1</v>
      </c>
      <c r="L38" s="54">
        <v>1</v>
      </c>
      <c r="M38" s="54">
        <v>1</v>
      </c>
      <c r="N38" s="67">
        <v>1</v>
      </c>
      <c r="O38" s="266" t="s">
        <v>1099</v>
      </c>
      <c r="P38" s="266" t="s">
        <v>1099</v>
      </c>
      <c r="Q38" s="266" t="s">
        <v>1408</v>
      </c>
      <c r="R38" s="266" t="s">
        <v>1099</v>
      </c>
      <c r="S38" s="207" t="s">
        <v>1101</v>
      </c>
      <c r="T38" s="266" t="s">
        <v>777</v>
      </c>
      <c r="U38" s="266"/>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c r="DN38" s="167"/>
      <c r="DO38" s="167"/>
      <c r="DP38" s="167"/>
      <c r="DQ38" s="167"/>
      <c r="DR38" s="167"/>
      <c r="DS38" s="167"/>
      <c r="DT38" s="167"/>
      <c r="DU38" s="167"/>
      <c r="DV38" s="167"/>
      <c r="DW38" s="167"/>
      <c r="DX38" s="167"/>
      <c r="DY38" s="167"/>
      <c r="DZ38" s="167"/>
      <c r="EA38" s="167"/>
      <c r="EB38" s="202"/>
    </row>
    <row r="39" spans="1:132" s="59" customFormat="1" ht="200.1" customHeight="1">
      <c r="A39" s="49" t="s">
        <v>991</v>
      </c>
      <c r="B39" s="50" t="s">
        <v>601</v>
      </c>
      <c r="C39" s="51" t="s">
        <v>460</v>
      </c>
      <c r="D39" s="81" t="s">
        <v>461</v>
      </c>
      <c r="E39" s="81" t="s">
        <v>875</v>
      </c>
      <c r="F39" s="51" t="s">
        <v>462</v>
      </c>
      <c r="G39" s="77">
        <v>42736</v>
      </c>
      <c r="H39" s="77">
        <v>43982</v>
      </c>
      <c r="I39" s="54">
        <v>1</v>
      </c>
      <c r="J39" s="54">
        <v>1</v>
      </c>
      <c r="K39" s="54">
        <v>1</v>
      </c>
      <c r="L39" s="54">
        <v>1</v>
      </c>
      <c r="M39" s="54">
        <v>1</v>
      </c>
      <c r="N39" s="67">
        <v>1</v>
      </c>
      <c r="O39" s="266" t="s">
        <v>1099</v>
      </c>
      <c r="P39" s="266" t="s">
        <v>1099</v>
      </c>
      <c r="Q39" s="266" t="s">
        <v>1409</v>
      </c>
      <c r="R39" s="266" t="s">
        <v>1101</v>
      </c>
      <c r="S39" s="266" t="s">
        <v>777</v>
      </c>
      <c r="T39" s="266" t="s">
        <v>777</v>
      </c>
      <c r="U39" s="266"/>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c r="DN39" s="167"/>
      <c r="DO39" s="167"/>
      <c r="DP39" s="167"/>
      <c r="DQ39" s="167"/>
      <c r="DR39" s="167"/>
      <c r="DS39" s="167"/>
      <c r="DT39" s="167"/>
      <c r="DU39" s="167"/>
      <c r="DV39" s="167"/>
      <c r="DW39" s="167"/>
      <c r="DX39" s="167"/>
      <c r="DY39" s="167"/>
      <c r="DZ39" s="167"/>
      <c r="EA39" s="167"/>
      <c r="EB39" s="202"/>
    </row>
    <row r="40" spans="1:132" s="59" customFormat="1" ht="200.1" customHeight="1">
      <c r="A40" s="49" t="s">
        <v>1021</v>
      </c>
      <c r="B40" s="81" t="s">
        <v>601</v>
      </c>
      <c r="C40" s="51" t="s">
        <v>460</v>
      </c>
      <c r="D40" s="81" t="s">
        <v>461</v>
      </c>
      <c r="E40" s="81" t="s">
        <v>876</v>
      </c>
      <c r="F40" s="51" t="s">
        <v>455</v>
      </c>
      <c r="G40" s="52">
        <v>42522</v>
      </c>
      <c r="H40" s="52">
        <v>43981</v>
      </c>
      <c r="I40" s="54">
        <v>1</v>
      </c>
      <c r="J40" s="54">
        <v>1</v>
      </c>
      <c r="K40" s="79">
        <v>96.366939146230706</v>
      </c>
      <c r="L40" s="54">
        <v>0.96</v>
      </c>
      <c r="M40" s="54">
        <v>0.84</v>
      </c>
      <c r="N40" s="54">
        <v>0.84</v>
      </c>
      <c r="O40" s="182" t="s">
        <v>1101</v>
      </c>
      <c r="P40" s="182" t="s">
        <v>1101</v>
      </c>
      <c r="Q40" s="269" t="s">
        <v>1102</v>
      </c>
      <c r="R40" s="182" t="s">
        <v>1099</v>
      </c>
      <c r="S40" s="182" t="s">
        <v>1099</v>
      </c>
      <c r="T40" s="214" t="s">
        <v>1339</v>
      </c>
      <c r="U40" s="214" t="s">
        <v>1340</v>
      </c>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67"/>
      <c r="DF40" s="167"/>
      <c r="DG40" s="167"/>
      <c r="DH40" s="167"/>
      <c r="DI40" s="167"/>
      <c r="DJ40" s="167"/>
      <c r="DK40" s="167"/>
      <c r="DL40" s="167"/>
      <c r="DM40" s="167"/>
      <c r="DN40" s="167"/>
      <c r="DO40" s="167"/>
      <c r="DP40" s="167"/>
      <c r="DQ40" s="167"/>
      <c r="DR40" s="167"/>
      <c r="DS40" s="167"/>
      <c r="DT40" s="167"/>
      <c r="DU40" s="167"/>
      <c r="DV40" s="167"/>
      <c r="DW40" s="167"/>
      <c r="DX40" s="167"/>
      <c r="DY40" s="167"/>
      <c r="DZ40" s="167"/>
      <c r="EA40" s="167"/>
      <c r="EB40" s="202"/>
    </row>
    <row r="41" spans="1:132" s="59" customFormat="1" ht="200.1" customHeight="1">
      <c r="A41" s="49" t="s">
        <v>1022</v>
      </c>
      <c r="B41" s="50" t="s">
        <v>601</v>
      </c>
      <c r="C41" s="51" t="s">
        <v>460</v>
      </c>
      <c r="D41" s="81" t="s">
        <v>461</v>
      </c>
      <c r="E41" s="81" t="s">
        <v>877</v>
      </c>
      <c r="F41" s="51" t="s">
        <v>455</v>
      </c>
      <c r="G41" s="52">
        <v>42522</v>
      </c>
      <c r="H41" s="52">
        <v>43981</v>
      </c>
      <c r="I41" s="54">
        <v>0.68200000000000005</v>
      </c>
      <c r="J41" s="54">
        <v>0.68</v>
      </c>
      <c r="K41" s="79">
        <v>0.68</v>
      </c>
      <c r="L41" s="79">
        <v>0.68</v>
      </c>
      <c r="M41" s="54">
        <v>0.92</v>
      </c>
      <c r="N41" s="62">
        <v>0.91999999999999993</v>
      </c>
      <c r="O41" s="182" t="s">
        <v>1101</v>
      </c>
      <c r="P41" s="182" t="s">
        <v>1101</v>
      </c>
      <c r="Q41" s="269" t="s">
        <v>1102</v>
      </c>
      <c r="R41" s="182" t="s">
        <v>1101</v>
      </c>
      <c r="S41" s="182" t="s">
        <v>777</v>
      </c>
      <c r="T41" s="269" t="s">
        <v>777</v>
      </c>
      <c r="U41" s="214" t="s">
        <v>1341</v>
      </c>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167"/>
      <c r="CZ41" s="167"/>
      <c r="DA41" s="167"/>
      <c r="DB41" s="167"/>
      <c r="DC41" s="167"/>
      <c r="DD41" s="167"/>
      <c r="DE41" s="167"/>
      <c r="DF41" s="167"/>
      <c r="DG41" s="167"/>
      <c r="DH41" s="167"/>
      <c r="DI41" s="167"/>
      <c r="DJ41" s="167"/>
      <c r="DK41" s="167"/>
      <c r="DL41" s="167"/>
      <c r="DM41" s="167"/>
      <c r="DN41" s="167"/>
      <c r="DO41" s="167"/>
      <c r="DP41" s="167"/>
      <c r="DQ41" s="167"/>
      <c r="DR41" s="167"/>
      <c r="DS41" s="167"/>
      <c r="DT41" s="167"/>
      <c r="DU41" s="167"/>
      <c r="DV41" s="167"/>
      <c r="DW41" s="167"/>
      <c r="DX41" s="167"/>
      <c r="DY41" s="167"/>
      <c r="DZ41" s="167"/>
      <c r="EA41" s="167"/>
      <c r="EB41" s="202"/>
    </row>
    <row r="42" spans="1:132" s="59" customFormat="1" ht="200.1" customHeight="1">
      <c r="A42" s="49" t="s">
        <v>1023</v>
      </c>
      <c r="B42" s="50" t="s">
        <v>601</v>
      </c>
      <c r="C42" s="51" t="s">
        <v>460</v>
      </c>
      <c r="D42" s="81" t="s">
        <v>461</v>
      </c>
      <c r="E42" s="81" t="s">
        <v>878</v>
      </c>
      <c r="F42" s="51" t="s">
        <v>455</v>
      </c>
      <c r="G42" s="52">
        <v>42522</v>
      </c>
      <c r="H42" s="52">
        <v>43981</v>
      </c>
      <c r="I42" s="51" t="s">
        <v>774</v>
      </c>
      <c r="J42" s="54">
        <v>0.49</v>
      </c>
      <c r="K42" s="54">
        <v>0.49</v>
      </c>
      <c r="L42" s="54">
        <v>0.49</v>
      </c>
      <c r="M42" s="54">
        <v>1</v>
      </c>
      <c r="N42" s="62">
        <v>1</v>
      </c>
      <c r="O42" s="264"/>
      <c r="P42" s="264"/>
      <c r="Q42" s="261" t="s">
        <v>1102</v>
      </c>
      <c r="R42" s="264"/>
      <c r="S42" s="272"/>
      <c r="T42" s="272"/>
      <c r="U42" s="261"/>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c r="CC42" s="167"/>
      <c r="CD42" s="167"/>
      <c r="CE42" s="167"/>
      <c r="CF42" s="167"/>
      <c r="CG42" s="167"/>
      <c r="CH42" s="167"/>
      <c r="CI42" s="167"/>
      <c r="CJ42" s="167"/>
      <c r="CK42" s="167"/>
      <c r="CL42" s="167"/>
      <c r="CM42" s="167"/>
      <c r="CN42" s="167"/>
      <c r="CO42" s="167"/>
      <c r="CP42" s="167"/>
      <c r="CQ42" s="167"/>
      <c r="CR42" s="167"/>
      <c r="CS42" s="167"/>
      <c r="CT42" s="167"/>
      <c r="CU42" s="167"/>
      <c r="CV42" s="167"/>
      <c r="CW42" s="167"/>
      <c r="CX42" s="167"/>
      <c r="CY42" s="167"/>
      <c r="CZ42" s="167"/>
      <c r="DA42" s="167"/>
      <c r="DB42" s="167"/>
      <c r="DC42" s="167"/>
      <c r="DD42" s="167"/>
      <c r="DE42" s="167"/>
      <c r="DF42" s="167"/>
      <c r="DG42" s="167"/>
      <c r="DH42" s="167"/>
      <c r="DI42" s="167"/>
      <c r="DJ42" s="167"/>
      <c r="DK42" s="167"/>
      <c r="DL42" s="167"/>
      <c r="DM42" s="167"/>
      <c r="DN42" s="167"/>
      <c r="DO42" s="167"/>
      <c r="DP42" s="167"/>
      <c r="DQ42" s="167"/>
      <c r="DR42" s="167"/>
      <c r="DS42" s="167"/>
      <c r="DT42" s="167"/>
      <c r="DU42" s="167"/>
      <c r="DV42" s="167"/>
      <c r="DW42" s="167"/>
      <c r="DX42" s="167"/>
      <c r="DY42" s="167"/>
      <c r="DZ42" s="167"/>
      <c r="EA42" s="167"/>
      <c r="EB42" s="202"/>
    </row>
    <row r="43" spans="1:132" s="59" customFormat="1" ht="200.1" customHeight="1">
      <c r="A43" s="49" t="s">
        <v>1003</v>
      </c>
      <c r="B43" s="50" t="s">
        <v>601</v>
      </c>
      <c r="C43" s="51" t="s">
        <v>609</v>
      </c>
      <c r="D43" s="81" t="s">
        <v>461</v>
      </c>
      <c r="E43" s="81" t="s">
        <v>879</v>
      </c>
      <c r="F43" s="51" t="s">
        <v>471</v>
      </c>
      <c r="G43" s="52">
        <v>42767</v>
      </c>
      <c r="H43" s="52">
        <v>43799</v>
      </c>
      <c r="I43" s="51">
        <v>100</v>
      </c>
      <c r="J43" s="54">
        <v>1</v>
      </c>
      <c r="K43" s="67">
        <v>1</v>
      </c>
      <c r="L43" s="54">
        <v>1</v>
      </c>
      <c r="M43" s="54">
        <v>1</v>
      </c>
      <c r="N43" s="54">
        <v>1</v>
      </c>
      <c r="O43" s="207" t="s">
        <v>1314</v>
      </c>
      <c r="P43" s="207" t="s">
        <v>1316</v>
      </c>
      <c r="Q43" s="207" t="s">
        <v>1311</v>
      </c>
      <c r="R43" s="207" t="s">
        <v>1099</v>
      </c>
      <c r="S43" s="207" t="s">
        <v>1101</v>
      </c>
      <c r="T43" s="207" t="s">
        <v>777</v>
      </c>
      <c r="U43" s="207" t="s">
        <v>777</v>
      </c>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167"/>
      <c r="CA43" s="167"/>
      <c r="CB43" s="167"/>
      <c r="CC43" s="167"/>
      <c r="CD43" s="167"/>
      <c r="CE43" s="167"/>
      <c r="CF43" s="167"/>
      <c r="CG43" s="167"/>
      <c r="CH43" s="167"/>
      <c r="CI43" s="167"/>
      <c r="CJ43" s="167"/>
      <c r="CK43" s="167"/>
      <c r="CL43" s="167"/>
      <c r="CM43" s="167"/>
      <c r="CN43" s="167"/>
      <c r="CO43" s="167"/>
      <c r="CP43" s="167"/>
      <c r="CQ43" s="167"/>
      <c r="CR43" s="167"/>
      <c r="CS43" s="167"/>
      <c r="CT43" s="167"/>
      <c r="CU43" s="167"/>
      <c r="CV43" s="167"/>
      <c r="CW43" s="167"/>
      <c r="CX43" s="167"/>
      <c r="CY43" s="167"/>
      <c r="CZ43" s="167"/>
      <c r="DA43" s="167"/>
      <c r="DB43" s="167"/>
      <c r="DC43" s="167"/>
      <c r="DD43" s="167"/>
      <c r="DE43" s="167"/>
      <c r="DF43" s="167"/>
      <c r="DG43" s="167"/>
      <c r="DH43" s="167"/>
      <c r="DI43" s="167"/>
      <c r="DJ43" s="167"/>
      <c r="DK43" s="167"/>
      <c r="DL43" s="167"/>
      <c r="DM43" s="167"/>
      <c r="DN43" s="167"/>
      <c r="DO43" s="167"/>
      <c r="DP43" s="167"/>
      <c r="DQ43" s="167"/>
      <c r="DR43" s="167"/>
      <c r="DS43" s="167"/>
      <c r="DT43" s="167"/>
      <c r="DU43" s="167"/>
      <c r="DV43" s="167"/>
      <c r="DW43" s="167"/>
      <c r="DX43" s="167"/>
      <c r="DY43" s="167"/>
      <c r="DZ43" s="167"/>
      <c r="EA43" s="167"/>
      <c r="EB43" s="202"/>
    </row>
    <row r="44" spans="1:132" s="59" customFormat="1" ht="200.1" customHeight="1">
      <c r="A44" s="49" t="s">
        <v>992</v>
      </c>
      <c r="B44" s="50" t="s">
        <v>601</v>
      </c>
      <c r="C44" s="51" t="s">
        <v>460</v>
      </c>
      <c r="D44" s="81" t="s">
        <v>461</v>
      </c>
      <c r="E44" s="81" t="s">
        <v>880</v>
      </c>
      <c r="F44" s="51" t="s">
        <v>462</v>
      </c>
      <c r="G44" s="77">
        <v>42736</v>
      </c>
      <c r="H44" s="77">
        <v>44196</v>
      </c>
      <c r="I44" s="51"/>
      <c r="J44" s="51"/>
      <c r="K44" s="54">
        <v>1</v>
      </c>
      <c r="L44" s="54">
        <v>1</v>
      </c>
      <c r="M44" s="54">
        <v>1</v>
      </c>
      <c r="N44" s="62">
        <v>1</v>
      </c>
      <c r="O44" s="266" t="s">
        <v>1099</v>
      </c>
      <c r="P44" s="266" t="s">
        <v>1099</v>
      </c>
      <c r="Q44" s="266" t="s">
        <v>1409</v>
      </c>
      <c r="R44" s="266" t="s">
        <v>1099</v>
      </c>
      <c r="S44" s="207" t="s">
        <v>1101</v>
      </c>
      <c r="T44" s="266" t="s">
        <v>777</v>
      </c>
      <c r="U44" s="266"/>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7"/>
      <c r="CC44" s="167"/>
      <c r="CD44" s="167"/>
      <c r="CE44" s="167"/>
      <c r="CF44" s="167"/>
      <c r="CG44" s="167"/>
      <c r="CH44" s="167"/>
      <c r="CI44" s="167"/>
      <c r="CJ44" s="167"/>
      <c r="CK44" s="167"/>
      <c r="CL44" s="167"/>
      <c r="CM44" s="167"/>
      <c r="CN44" s="167"/>
      <c r="CO44" s="167"/>
      <c r="CP44" s="167"/>
      <c r="CQ44" s="167"/>
      <c r="CR44" s="167"/>
      <c r="CS44" s="167"/>
      <c r="CT44" s="167"/>
      <c r="CU44" s="167"/>
      <c r="CV44" s="167"/>
      <c r="CW44" s="167"/>
      <c r="CX44" s="167"/>
      <c r="CY44" s="167"/>
      <c r="CZ44" s="167"/>
      <c r="DA44" s="167"/>
      <c r="DB44" s="167"/>
      <c r="DC44" s="167"/>
      <c r="DD44" s="167"/>
      <c r="DE44" s="167"/>
      <c r="DF44" s="167"/>
      <c r="DG44" s="167"/>
      <c r="DH44" s="167"/>
      <c r="DI44" s="167"/>
      <c r="DJ44" s="167"/>
      <c r="DK44" s="167"/>
      <c r="DL44" s="167"/>
      <c r="DM44" s="167"/>
      <c r="DN44" s="167"/>
      <c r="DO44" s="167"/>
      <c r="DP44" s="167"/>
      <c r="DQ44" s="167"/>
      <c r="DR44" s="167"/>
      <c r="DS44" s="167"/>
      <c r="DT44" s="167"/>
      <c r="DU44" s="167"/>
      <c r="DV44" s="167"/>
      <c r="DW44" s="167"/>
      <c r="DX44" s="167"/>
      <c r="DY44" s="167"/>
      <c r="DZ44" s="167"/>
      <c r="EA44" s="167"/>
      <c r="EB44" s="202"/>
    </row>
    <row r="45" spans="1:132" s="59" customFormat="1" ht="200.1" customHeight="1">
      <c r="A45" s="49" t="s">
        <v>993</v>
      </c>
      <c r="B45" s="50" t="s">
        <v>601</v>
      </c>
      <c r="C45" s="51" t="s">
        <v>460</v>
      </c>
      <c r="D45" s="81" t="s">
        <v>461</v>
      </c>
      <c r="E45" s="81" t="s">
        <v>881</v>
      </c>
      <c r="F45" s="51" t="s">
        <v>462</v>
      </c>
      <c r="G45" s="77">
        <v>42736</v>
      </c>
      <c r="H45" s="77">
        <v>43982</v>
      </c>
      <c r="I45" s="51"/>
      <c r="J45" s="51"/>
      <c r="K45" s="54">
        <v>1</v>
      </c>
      <c r="L45" s="54">
        <v>1</v>
      </c>
      <c r="M45" s="54">
        <v>1</v>
      </c>
      <c r="N45" s="62">
        <v>1</v>
      </c>
      <c r="O45" s="266" t="s">
        <v>1099</v>
      </c>
      <c r="P45" s="266" t="s">
        <v>1099</v>
      </c>
      <c r="Q45" s="207" t="s">
        <v>1410</v>
      </c>
      <c r="R45" s="266" t="s">
        <v>1099</v>
      </c>
      <c r="S45" s="207" t="s">
        <v>1101</v>
      </c>
      <c r="T45" s="266" t="s">
        <v>777</v>
      </c>
      <c r="U45" s="266"/>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167"/>
      <c r="CZ45" s="167"/>
      <c r="DA45" s="167"/>
      <c r="DB45" s="167"/>
      <c r="DC45" s="167"/>
      <c r="DD45" s="167"/>
      <c r="DE45" s="167"/>
      <c r="DF45" s="167"/>
      <c r="DG45" s="167"/>
      <c r="DH45" s="167"/>
      <c r="DI45" s="167"/>
      <c r="DJ45" s="167"/>
      <c r="DK45" s="167"/>
      <c r="DL45" s="167"/>
      <c r="DM45" s="167"/>
      <c r="DN45" s="167"/>
      <c r="DO45" s="167"/>
      <c r="DP45" s="167"/>
      <c r="DQ45" s="167"/>
      <c r="DR45" s="167"/>
      <c r="DS45" s="167"/>
      <c r="DT45" s="167"/>
      <c r="DU45" s="167"/>
      <c r="DV45" s="167"/>
      <c r="DW45" s="167"/>
      <c r="DX45" s="167"/>
      <c r="DY45" s="167"/>
      <c r="DZ45" s="167"/>
      <c r="EA45" s="167"/>
      <c r="EB45" s="202"/>
    </row>
    <row r="46" spans="1:132" s="59" customFormat="1" ht="200.1" customHeight="1">
      <c r="A46" s="49" t="s">
        <v>1002</v>
      </c>
      <c r="B46" s="84" t="s">
        <v>771</v>
      </c>
      <c r="C46" s="85" t="s">
        <v>731</v>
      </c>
      <c r="D46" s="158" t="s">
        <v>461</v>
      </c>
      <c r="E46" s="158" t="s">
        <v>882</v>
      </c>
      <c r="F46" s="86" t="s">
        <v>577</v>
      </c>
      <c r="G46" s="84" t="s">
        <v>955</v>
      </c>
      <c r="H46" s="84" t="s">
        <v>775</v>
      </c>
      <c r="I46" s="88">
        <v>1481</v>
      </c>
      <c r="J46" s="89">
        <v>1.7121387283236995</v>
      </c>
      <c r="K46" s="90">
        <v>2295</v>
      </c>
      <c r="L46" s="91">
        <v>2.8687499999999999</v>
      </c>
      <c r="M46" s="92">
        <v>2295</v>
      </c>
      <c r="N46" s="93">
        <v>2.8687499999999999</v>
      </c>
      <c r="O46" s="277" t="s">
        <v>1099</v>
      </c>
      <c r="P46" s="277" t="s">
        <v>1099</v>
      </c>
      <c r="Q46" s="277" t="s">
        <v>1367</v>
      </c>
      <c r="R46" s="277" t="s">
        <v>1099</v>
      </c>
      <c r="S46" s="277" t="s">
        <v>1101</v>
      </c>
      <c r="T46" s="277"/>
      <c r="U46" s="27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167"/>
      <c r="BW46" s="167"/>
      <c r="BX46" s="167"/>
      <c r="BY46" s="167"/>
      <c r="BZ46" s="167"/>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c r="DA46" s="167"/>
      <c r="DB46" s="167"/>
      <c r="DC46" s="167"/>
      <c r="DD46" s="167"/>
      <c r="DE46" s="167"/>
      <c r="DF46" s="167"/>
      <c r="DG46" s="167"/>
      <c r="DH46" s="167"/>
      <c r="DI46" s="167"/>
      <c r="DJ46" s="167"/>
      <c r="DK46" s="167"/>
      <c r="DL46" s="167"/>
      <c r="DM46" s="167"/>
      <c r="DN46" s="167"/>
      <c r="DO46" s="167"/>
      <c r="DP46" s="167"/>
      <c r="DQ46" s="167"/>
      <c r="DR46" s="167"/>
      <c r="DS46" s="167"/>
      <c r="DT46" s="167"/>
      <c r="DU46" s="167"/>
      <c r="DV46" s="167"/>
      <c r="DW46" s="167"/>
      <c r="DX46" s="167"/>
      <c r="DY46" s="167"/>
      <c r="DZ46" s="167"/>
      <c r="EA46" s="167"/>
      <c r="EB46" s="202"/>
    </row>
    <row r="47" spans="1:132" s="59" customFormat="1" ht="200.1" customHeight="1">
      <c r="A47" s="49" t="s">
        <v>1004</v>
      </c>
      <c r="B47" s="50" t="s">
        <v>605</v>
      </c>
      <c r="C47" s="51" t="s">
        <v>606</v>
      </c>
      <c r="D47" s="81" t="s">
        <v>461</v>
      </c>
      <c r="E47" s="81" t="s">
        <v>883</v>
      </c>
      <c r="F47" s="51" t="s">
        <v>471</v>
      </c>
      <c r="G47" s="52">
        <v>42767</v>
      </c>
      <c r="H47" s="52">
        <v>43799</v>
      </c>
      <c r="I47" s="54">
        <v>1</v>
      </c>
      <c r="J47" s="54">
        <v>1</v>
      </c>
      <c r="K47" s="54">
        <v>1</v>
      </c>
      <c r="L47" s="54">
        <v>1</v>
      </c>
      <c r="M47" s="54">
        <v>1</v>
      </c>
      <c r="N47" s="54">
        <v>1</v>
      </c>
      <c r="O47" s="207" t="s">
        <v>1315</v>
      </c>
      <c r="P47" s="207" t="s">
        <v>1316</v>
      </c>
      <c r="Q47" s="207" t="s">
        <v>1312</v>
      </c>
      <c r="R47" s="207" t="s">
        <v>1099</v>
      </c>
      <c r="S47" s="207" t="s">
        <v>1099</v>
      </c>
      <c r="T47" s="207" t="s">
        <v>1313</v>
      </c>
      <c r="U47" s="207" t="s">
        <v>1317</v>
      </c>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7"/>
      <c r="BV47" s="167"/>
      <c r="BW47" s="167"/>
      <c r="BX47" s="167"/>
      <c r="BY47" s="167"/>
      <c r="BZ47" s="167"/>
      <c r="CA47" s="167"/>
      <c r="CB47" s="167"/>
      <c r="CC47" s="167"/>
      <c r="CD47" s="167"/>
      <c r="CE47" s="167"/>
      <c r="CF47" s="167"/>
      <c r="CG47" s="167"/>
      <c r="CH47" s="167"/>
      <c r="CI47" s="167"/>
      <c r="CJ47" s="167"/>
      <c r="CK47" s="167"/>
      <c r="CL47" s="167"/>
      <c r="CM47" s="167"/>
      <c r="CN47" s="167"/>
      <c r="CO47" s="167"/>
      <c r="CP47" s="167"/>
      <c r="CQ47" s="167"/>
      <c r="CR47" s="167"/>
      <c r="CS47" s="167"/>
      <c r="CT47" s="167"/>
      <c r="CU47" s="167"/>
      <c r="CV47" s="167"/>
      <c r="CW47" s="167"/>
      <c r="CX47" s="167"/>
      <c r="CY47" s="167"/>
      <c r="CZ47" s="167"/>
      <c r="DA47" s="167"/>
      <c r="DB47" s="167"/>
      <c r="DC47" s="167"/>
      <c r="DD47" s="167"/>
      <c r="DE47" s="167"/>
      <c r="DF47" s="167"/>
      <c r="DG47" s="167"/>
      <c r="DH47" s="167"/>
      <c r="DI47" s="167"/>
      <c r="DJ47" s="167"/>
      <c r="DK47" s="167"/>
      <c r="DL47" s="167"/>
      <c r="DM47" s="167"/>
      <c r="DN47" s="167"/>
      <c r="DO47" s="167"/>
      <c r="DP47" s="167"/>
      <c r="DQ47" s="167"/>
      <c r="DR47" s="167"/>
      <c r="DS47" s="167"/>
      <c r="DT47" s="167"/>
      <c r="DU47" s="167"/>
      <c r="DV47" s="167"/>
      <c r="DW47" s="167"/>
      <c r="DX47" s="167"/>
      <c r="DY47" s="167"/>
      <c r="DZ47" s="167"/>
      <c r="EA47" s="167"/>
      <c r="EB47" s="202"/>
    </row>
    <row r="48" spans="1:132" s="129" customFormat="1" ht="200.1" customHeight="1">
      <c r="A48" s="49" t="s">
        <v>1024</v>
      </c>
      <c r="B48" s="50" t="s">
        <v>604</v>
      </c>
      <c r="C48" s="51" t="s">
        <v>456</v>
      </c>
      <c r="D48" s="81" t="s">
        <v>452</v>
      </c>
      <c r="E48" s="81" t="s">
        <v>884</v>
      </c>
      <c r="F48" s="51" t="s">
        <v>455</v>
      </c>
      <c r="G48" s="52">
        <v>42522</v>
      </c>
      <c r="H48" s="52">
        <v>43981</v>
      </c>
      <c r="I48" s="54">
        <v>1</v>
      </c>
      <c r="J48" s="54">
        <v>1</v>
      </c>
      <c r="K48" s="54">
        <v>1</v>
      </c>
      <c r="L48" s="54">
        <v>1</v>
      </c>
      <c r="M48" s="51" t="s">
        <v>1065</v>
      </c>
      <c r="N48" s="51" t="s">
        <v>1065</v>
      </c>
      <c r="O48" s="206" t="s">
        <v>1101</v>
      </c>
      <c r="P48" s="206" t="s">
        <v>1099</v>
      </c>
      <c r="Q48" s="209" t="s">
        <v>1104</v>
      </c>
      <c r="R48" s="206" t="s">
        <v>1101</v>
      </c>
      <c r="S48" s="206" t="s">
        <v>1103</v>
      </c>
      <c r="T48" s="206" t="s">
        <v>1103</v>
      </c>
      <c r="U48" s="209" t="s">
        <v>1106</v>
      </c>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7"/>
      <c r="BT48" s="167"/>
      <c r="BU48" s="167"/>
      <c r="BV48" s="167"/>
      <c r="BW48" s="167"/>
      <c r="BX48" s="167"/>
      <c r="BY48" s="167"/>
      <c r="BZ48" s="167"/>
      <c r="CA48" s="167"/>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167"/>
      <c r="CZ48" s="167"/>
      <c r="DA48" s="167"/>
      <c r="DB48" s="167"/>
      <c r="DC48" s="167"/>
      <c r="DD48" s="167"/>
      <c r="DE48" s="167"/>
      <c r="DF48" s="167"/>
      <c r="DG48" s="167"/>
      <c r="DH48" s="167"/>
      <c r="DI48" s="167"/>
      <c r="DJ48" s="167"/>
      <c r="DK48" s="167"/>
      <c r="DL48" s="167"/>
      <c r="DM48" s="167"/>
      <c r="DN48" s="167"/>
      <c r="DO48" s="167"/>
      <c r="DP48" s="167"/>
      <c r="DQ48" s="167"/>
      <c r="DR48" s="167"/>
      <c r="DS48" s="167"/>
      <c r="DT48" s="167"/>
      <c r="DU48" s="167"/>
      <c r="DV48" s="167"/>
      <c r="DW48" s="167"/>
      <c r="DX48" s="167"/>
      <c r="DY48" s="167"/>
      <c r="DZ48" s="167"/>
      <c r="EA48" s="167"/>
      <c r="EB48" s="204"/>
    </row>
    <row r="49" spans="1:132" s="59" customFormat="1" ht="200.1" customHeight="1">
      <c r="A49" s="49" t="s">
        <v>1025</v>
      </c>
      <c r="B49" s="50" t="s">
        <v>604</v>
      </c>
      <c r="C49" s="51" t="s">
        <v>456</v>
      </c>
      <c r="D49" s="81" t="s">
        <v>452</v>
      </c>
      <c r="E49" s="81" t="s">
        <v>885</v>
      </c>
      <c r="F49" s="51" t="s">
        <v>455</v>
      </c>
      <c r="G49" s="52">
        <v>42522</v>
      </c>
      <c r="H49" s="52">
        <v>43981</v>
      </c>
      <c r="I49" s="98">
        <v>1693</v>
      </c>
      <c r="J49" s="54">
        <v>1</v>
      </c>
      <c r="K49" s="54">
        <v>1</v>
      </c>
      <c r="L49" s="51">
        <v>100</v>
      </c>
      <c r="M49" s="62">
        <v>1</v>
      </c>
      <c r="N49" s="54">
        <v>1</v>
      </c>
      <c r="O49" s="206" t="s">
        <v>1101</v>
      </c>
      <c r="P49" s="206" t="s">
        <v>1099</v>
      </c>
      <c r="Q49" s="209" t="s">
        <v>1105</v>
      </c>
      <c r="R49" s="206" t="s">
        <v>1101</v>
      </c>
      <c r="S49" s="206" t="s">
        <v>1103</v>
      </c>
      <c r="T49" s="206" t="s">
        <v>1103</v>
      </c>
      <c r="U49" s="209" t="s">
        <v>1107</v>
      </c>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167"/>
      <c r="CZ49" s="167"/>
      <c r="DA49" s="167"/>
      <c r="DB49" s="167"/>
      <c r="DC49" s="167"/>
      <c r="DD49" s="167"/>
      <c r="DE49" s="167"/>
      <c r="DF49" s="167"/>
      <c r="DG49" s="167"/>
      <c r="DH49" s="167"/>
      <c r="DI49" s="167"/>
      <c r="DJ49" s="167"/>
      <c r="DK49" s="167"/>
      <c r="DL49" s="167"/>
      <c r="DM49" s="167"/>
      <c r="DN49" s="167"/>
      <c r="DO49" s="167"/>
      <c r="DP49" s="167"/>
      <c r="DQ49" s="167"/>
      <c r="DR49" s="167"/>
      <c r="DS49" s="167"/>
      <c r="DT49" s="167"/>
      <c r="DU49" s="167"/>
      <c r="DV49" s="167"/>
      <c r="DW49" s="167"/>
      <c r="DX49" s="167"/>
      <c r="DY49" s="167"/>
      <c r="DZ49" s="167"/>
      <c r="EA49" s="167"/>
      <c r="EB49" s="202"/>
    </row>
    <row r="50" spans="1:132" s="59" customFormat="1" ht="200.1" customHeight="1">
      <c r="A50" s="49" t="s">
        <v>1026</v>
      </c>
      <c r="B50" s="50" t="s">
        <v>604</v>
      </c>
      <c r="C50" s="51" t="s">
        <v>456</v>
      </c>
      <c r="D50" s="81" t="s">
        <v>452</v>
      </c>
      <c r="E50" s="81" t="s">
        <v>886</v>
      </c>
      <c r="F50" s="51" t="s">
        <v>455</v>
      </c>
      <c r="G50" s="52">
        <v>42522</v>
      </c>
      <c r="H50" s="52">
        <v>43981</v>
      </c>
      <c r="I50" s="98">
        <v>1795</v>
      </c>
      <c r="J50" s="54">
        <v>1</v>
      </c>
      <c r="K50" s="54">
        <v>1</v>
      </c>
      <c r="L50" s="51">
        <v>100</v>
      </c>
      <c r="M50" s="62">
        <v>1</v>
      </c>
      <c r="N50" s="54">
        <v>1</v>
      </c>
      <c r="O50" s="206" t="s">
        <v>1099</v>
      </c>
      <c r="P50" s="206" t="s">
        <v>1099</v>
      </c>
      <c r="Q50" s="207" t="s">
        <v>1108</v>
      </c>
      <c r="R50" s="206" t="s">
        <v>1099</v>
      </c>
      <c r="S50" s="206" t="s">
        <v>1099</v>
      </c>
      <c r="T50" s="209" t="s">
        <v>1109</v>
      </c>
      <c r="U50" s="210" t="s">
        <v>1110</v>
      </c>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7"/>
      <c r="CE50" s="167"/>
      <c r="CF50" s="167"/>
      <c r="CG50" s="167"/>
      <c r="CH50" s="167"/>
      <c r="CI50" s="167"/>
      <c r="CJ50" s="167"/>
      <c r="CK50" s="167"/>
      <c r="CL50" s="167"/>
      <c r="CM50" s="167"/>
      <c r="CN50" s="167"/>
      <c r="CO50" s="167"/>
      <c r="CP50" s="167"/>
      <c r="CQ50" s="167"/>
      <c r="CR50" s="167"/>
      <c r="CS50" s="167"/>
      <c r="CT50" s="167"/>
      <c r="CU50" s="167"/>
      <c r="CV50" s="167"/>
      <c r="CW50" s="167"/>
      <c r="CX50" s="167"/>
      <c r="CY50" s="167"/>
      <c r="CZ50" s="167"/>
      <c r="DA50" s="167"/>
      <c r="DB50" s="167"/>
      <c r="DC50" s="167"/>
      <c r="DD50" s="167"/>
      <c r="DE50" s="167"/>
      <c r="DF50" s="167"/>
      <c r="DG50" s="167"/>
      <c r="DH50" s="167"/>
      <c r="DI50" s="167"/>
      <c r="DJ50" s="167"/>
      <c r="DK50" s="167"/>
      <c r="DL50" s="167"/>
      <c r="DM50" s="167"/>
      <c r="DN50" s="167"/>
      <c r="DO50" s="167"/>
      <c r="DP50" s="167"/>
      <c r="DQ50" s="167"/>
      <c r="DR50" s="167"/>
      <c r="DS50" s="167"/>
      <c r="DT50" s="167"/>
      <c r="DU50" s="167"/>
      <c r="DV50" s="167"/>
      <c r="DW50" s="167"/>
      <c r="DX50" s="167"/>
      <c r="DY50" s="167"/>
      <c r="DZ50" s="167"/>
      <c r="EA50" s="167"/>
      <c r="EB50" s="202"/>
    </row>
    <row r="51" spans="1:132" s="59" customFormat="1" ht="200.1" customHeight="1">
      <c r="A51" s="49" t="s">
        <v>1027</v>
      </c>
      <c r="B51" s="50" t="s">
        <v>604</v>
      </c>
      <c r="C51" s="51" t="s">
        <v>456</v>
      </c>
      <c r="D51" s="81" t="s">
        <v>452</v>
      </c>
      <c r="E51" s="81" t="s">
        <v>887</v>
      </c>
      <c r="F51" s="51" t="s">
        <v>455</v>
      </c>
      <c r="G51" s="52">
        <v>42522</v>
      </c>
      <c r="H51" s="52">
        <v>43981</v>
      </c>
      <c r="I51" s="98">
        <v>1715</v>
      </c>
      <c r="J51" s="54">
        <v>1</v>
      </c>
      <c r="K51" s="54">
        <v>1</v>
      </c>
      <c r="L51" s="51">
        <v>100</v>
      </c>
      <c r="M51" s="62">
        <v>1</v>
      </c>
      <c r="N51" s="54">
        <v>1</v>
      </c>
      <c r="O51" s="206" t="s">
        <v>1101</v>
      </c>
      <c r="P51" s="206" t="s">
        <v>1099</v>
      </c>
      <c r="Q51" s="209" t="s">
        <v>1105</v>
      </c>
      <c r="R51" s="206" t="s">
        <v>1101</v>
      </c>
      <c r="S51" s="206" t="s">
        <v>1103</v>
      </c>
      <c r="T51" s="206" t="s">
        <v>1103</v>
      </c>
      <c r="U51" s="209" t="s">
        <v>1107</v>
      </c>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c r="BR51" s="167"/>
      <c r="BS51" s="167"/>
      <c r="BT51" s="167"/>
      <c r="BU51" s="167"/>
      <c r="BV51" s="167"/>
      <c r="BW51" s="167"/>
      <c r="BX51" s="167"/>
      <c r="BY51" s="167"/>
      <c r="BZ51" s="167"/>
      <c r="CA51" s="167"/>
      <c r="CB51" s="167"/>
      <c r="CC51" s="167"/>
      <c r="CD51" s="167"/>
      <c r="CE51" s="167"/>
      <c r="CF51" s="167"/>
      <c r="CG51" s="167"/>
      <c r="CH51" s="167"/>
      <c r="CI51" s="167"/>
      <c r="CJ51" s="167"/>
      <c r="CK51" s="167"/>
      <c r="CL51" s="167"/>
      <c r="CM51" s="167"/>
      <c r="CN51" s="167"/>
      <c r="CO51" s="167"/>
      <c r="CP51" s="167"/>
      <c r="CQ51" s="167"/>
      <c r="CR51" s="167"/>
      <c r="CS51" s="167"/>
      <c r="CT51" s="167"/>
      <c r="CU51" s="167"/>
      <c r="CV51" s="167"/>
      <c r="CW51" s="167"/>
      <c r="CX51" s="167"/>
      <c r="CY51" s="167"/>
      <c r="CZ51" s="167"/>
      <c r="DA51" s="167"/>
      <c r="DB51" s="167"/>
      <c r="DC51" s="167"/>
      <c r="DD51" s="167"/>
      <c r="DE51" s="167"/>
      <c r="DF51" s="167"/>
      <c r="DG51" s="167"/>
      <c r="DH51" s="167"/>
      <c r="DI51" s="167"/>
      <c r="DJ51" s="167"/>
      <c r="DK51" s="167"/>
      <c r="DL51" s="167"/>
      <c r="DM51" s="167"/>
      <c r="DN51" s="167"/>
      <c r="DO51" s="167"/>
      <c r="DP51" s="167"/>
      <c r="DQ51" s="167"/>
      <c r="DR51" s="167"/>
      <c r="DS51" s="167"/>
      <c r="DT51" s="167"/>
      <c r="DU51" s="167"/>
      <c r="DV51" s="167"/>
      <c r="DW51" s="167"/>
      <c r="DX51" s="167"/>
      <c r="DY51" s="167"/>
      <c r="DZ51" s="167"/>
      <c r="EA51" s="167"/>
      <c r="EB51" s="202"/>
    </row>
    <row r="52" spans="1:132" s="59" customFormat="1" ht="200.1" customHeight="1">
      <c r="A52" s="49" t="s">
        <v>1051</v>
      </c>
      <c r="B52" s="50" t="s">
        <v>613</v>
      </c>
      <c r="C52" s="51" t="s">
        <v>611</v>
      </c>
      <c r="D52" s="81" t="s">
        <v>452</v>
      </c>
      <c r="E52" s="81" t="s">
        <v>676</v>
      </c>
      <c r="F52" s="51" t="s">
        <v>453</v>
      </c>
      <c r="G52" s="101">
        <v>43466</v>
      </c>
      <c r="H52" s="52">
        <v>43830</v>
      </c>
      <c r="I52" s="51"/>
      <c r="J52" s="51"/>
      <c r="K52" s="51"/>
      <c r="L52" s="49"/>
      <c r="M52" s="51"/>
      <c r="N52" s="51" t="s">
        <v>1068</v>
      </c>
      <c r="O52" s="157"/>
      <c r="P52" s="157"/>
      <c r="Q52" s="157"/>
      <c r="R52" s="157"/>
      <c r="S52" s="157"/>
      <c r="T52" s="157"/>
      <c r="U52" s="15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c r="BT52" s="167"/>
      <c r="BU52" s="167"/>
      <c r="BV52" s="167"/>
      <c r="BW52" s="167"/>
      <c r="BX52" s="167"/>
      <c r="BY52" s="167"/>
      <c r="BZ52" s="167"/>
      <c r="CA52" s="167"/>
      <c r="CB52" s="167"/>
      <c r="CC52" s="167"/>
      <c r="CD52" s="167"/>
      <c r="CE52" s="167"/>
      <c r="CF52" s="167"/>
      <c r="CG52" s="167"/>
      <c r="CH52" s="167"/>
      <c r="CI52" s="167"/>
      <c r="CJ52" s="167"/>
      <c r="CK52" s="167"/>
      <c r="CL52" s="167"/>
      <c r="CM52" s="167"/>
      <c r="CN52" s="167"/>
      <c r="CO52" s="167"/>
      <c r="CP52" s="167"/>
      <c r="CQ52" s="167"/>
      <c r="CR52" s="167"/>
      <c r="CS52" s="167"/>
      <c r="CT52" s="167"/>
      <c r="CU52" s="167"/>
      <c r="CV52" s="167"/>
      <c r="CW52" s="167"/>
      <c r="CX52" s="167"/>
      <c r="CY52" s="167"/>
      <c r="CZ52" s="167"/>
      <c r="DA52" s="167"/>
      <c r="DB52" s="167"/>
      <c r="DC52" s="167"/>
      <c r="DD52" s="167"/>
      <c r="DE52" s="167"/>
      <c r="DF52" s="167"/>
      <c r="DG52" s="167"/>
      <c r="DH52" s="167"/>
      <c r="DI52" s="167"/>
      <c r="DJ52" s="167"/>
      <c r="DK52" s="167"/>
      <c r="DL52" s="167"/>
      <c r="DM52" s="167"/>
      <c r="DN52" s="167"/>
      <c r="DO52" s="167"/>
      <c r="DP52" s="167"/>
      <c r="DQ52" s="167"/>
      <c r="DR52" s="167"/>
      <c r="DS52" s="167"/>
      <c r="DT52" s="167"/>
      <c r="DU52" s="167"/>
      <c r="DV52" s="167"/>
      <c r="DW52" s="167"/>
      <c r="DX52" s="167"/>
      <c r="DY52" s="167"/>
      <c r="DZ52" s="167"/>
      <c r="EA52" s="167"/>
      <c r="EB52" s="202"/>
    </row>
    <row r="53" spans="1:132" s="59" customFormat="1" ht="200.1" customHeight="1">
      <c r="A53" s="49" t="s">
        <v>1052</v>
      </c>
      <c r="B53" s="50" t="s">
        <v>613</v>
      </c>
      <c r="C53" s="51" t="s">
        <v>612</v>
      </c>
      <c r="D53" s="81" t="s">
        <v>452</v>
      </c>
      <c r="E53" s="81" t="s">
        <v>677</v>
      </c>
      <c r="F53" s="51" t="s">
        <v>453</v>
      </c>
      <c r="G53" s="101">
        <v>43466</v>
      </c>
      <c r="H53" s="52">
        <v>43830</v>
      </c>
      <c r="I53" s="51">
        <v>1</v>
      </c>
      <c r="J53" s="54">
        <v>1</v>
      </c>
      <c r="K53" s="51"/>
      <c r="L53" s="102"/>
      <c r="M53" s="51">
        <v>1</v>
      </c>
      <c r="N53" s="51">
        <v>100</v>
      </c>
      <c r="O53" s="157"/>
      <c r="P53" s="157"/>
      <c r="Q53" s="157"/>
      <c r="R53" s="157"/>
      <c r="S53" s="157"/>
      <c r="T53" s="157"/>
      <c r="U53" s="15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c r="CC53" s="167"/>
      <c r="CD53" s="167"/>
      <c r="CE53" s="167"/>
      <c r="CF53" s="167"/>
      <c r="CG53" s="167"/>
      <c r="CH53" s="167"/>
      <c r="CI53" s="167"/>
      <c r="CJ53" s="167"/>
      <c r="CK53" s="167"/>
      <c r="CL53" s="167"/>
      <c r="CM53" s="167"/>
      <c r="CN53" s="167"/>
      <c r="CO53" s="167"/>
      <c r="CP53" s="167"/>
      <c r="CQ53" s="167"/>
      <c r="CR53" s="167"/>
      <c r="CS53" s="167"/>
      <c r="CT53" s="167"/>
      <c r="CU53" s="167"/>
      <c r="CV53" s="167"/>
      <c r="CW53" s="167"/>
      <c r="CX53" s="167"/>
      <c r="CY53" s="167"/>
      <c r="CZ53" s="167"/>
      <c r="DA53" s="167"/>
      <c r="DB53" s="167"/>
      <c r="DC53" s="167"/>
      <c r="DD53" s="167"/>
      <c r="DE53" s="167"/>
      <c r="DF53" s="167"/>
      <c r="DG53" s="167"/>
      <c r="DH53" s="167"/>
      <c r="DI53" s="167"/>
      <c r="DJ53" s="167"/>
      <c r="DK53" s="167"/>
      <c r="DL53" s="167"/>
      <c r="DM53" s="167"/>
      <c r="DN53" s="167"/>
      <c r="DO53" s="167"/>
      <c r="DP53" s="167"/>
      <c r="DQ53" s="167"/>
      <c r="DR53" s="167"/>
      <c r="DS53" s="167"/>
      <c r="DT53" s="167"/>
      <c r="DU53" s="167"/>
      <c r="DV53" s="167"/>
      <c r="DW53" s="167"/>
      <c r="DX53" s="167"/>
      <c r="DY53" s="167"/>
      <c r="DZ53" s="167"/>
      <c r="EA53" s="167"/>
      <c r="EB53" s="202"/>
    </row>
    <row r="54" spans="1:132" s="59" customFormat="1" ht="200.1" customHeight="1">
      <c r="A54" s="49" t="s">
        <v>994</v>
      </c>
      <c r="B54" s="50" t="s">
        <v>613</v>
      </c>
      <c r="C54" s="51" t="s">
        <v>612</v>
      </c>
      <c r="D54" s="81" t="s">
        <v>452</v>
      </c>
      <c r="E54" s="81" t="s">
        <v>728</v>
      </c>
      <c r="F54" s="51" t="s">
        <v>462</v>
      </c>
      <c r="G54" s="77">
        <v>42736</v>
      </c>
      <c r="H54" s="52">
        <v>43982</v>
      </c>
      <c r="I54" s="51">
        <v>1</v>
      </c>
      <c r="J54" s="54">
        <v>1</v>
      </c>
      <c r="K54" s="51">
        <v>1</v>
      </c>
      <c r="L54" s="54">
        <v>1</v>
      </c>
      <c r="M54" s="98">
        <v>1</v>
      </c>
      <c r="N54" s="62">
        <v>1</v>
      </c>
      <c r="O54" s="266" t="s">
        <v>1099</v>
      </c>
      <c r="P54" s="266" t="s">
        <v>1099</v>
      </c>
      <c r="Q54" s="266" t="s">
        <v>1411</v>
      </c>
      <c r="R54" s="266" t="s">
        <v>1101</v>
      </c>
      <c r="S54" s="266" t="s">
        <v>777</v>
      </c>
      <c r="T54" s="266" t="s">
        <v>777</v>
      </c>
      <c r="U54" s="266"/>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7"/>
      <c r="CC54" s="167"/>
      <c r="CD54" s="167"/>
      <c r="CE54" s="167"/>
      <c r="CF54" s="167"/>
      <c r="CG54" s="167"/>
      <c r="CH54" s="167"/>
      <c r="CI54" s="167"/>
      <c r="CJ54" s="167"/>
      <c r="CK54" s="167"/>
      <c r="CL54" s="167"/>
      <c r="CM54" s="167"/>
      <c r="CN54" s="167"/>
      <c r="CO54" s="167"/>
      <c r="CP54" s="167"/>
      <c r="CQ54" s="167"/>
      <c r="CR54" s="167"/>
      <c r="CS54" s="167"/>
      <c r="CT54" s="167"/>
      <c r="CU54" s="167"/>
      <c r="CV54" s="167"/>
      <c r="CW54" s="167"/>
      <c r="CX54" s="167"/>
      <c r="CY54" s="167"/>
      <c r="CZ54" s="167"/>
      <c r="DA54" s="167"/>
      <c r="DB54" s="167"/>
      <c r="DC54" s="167"/>
      <c r="DD54" s="167"/>
      <c r="DE54" s="167"/>
      <c r="DF54" s="167"/>
      <c r="DG54" s="167"/>
      <c r="DH54" s="167"/>
      <c r="DI54" s="167"/>
      <c r="DJ54" s="167"/>
      <c r="DK54" s="167"/>
      <c r="DL54" s="167"/>
      <c r="DM54" s="167"/>
      <c r="DN54" s="167"/>
      <c r="DO54" s="167"/>
      <c r="DP54" s="167"/>
      <c r="DQ54" s="167"/>
      <c r="DR54" s="167"/>
      <c r="DS54" s="167"/>
      <c r="DT54" s="167"/>
      <c r="DU54" s="167"/>
      <c r="DV54" s="167"/>
      <c r="DW54" s="167"/>
      <c r="DX54" s="167"/>
      <c r="DY54" s="167"/>
      <c r="DZ54" s="167"/>
      <c r="EA54" s="167"/>
      <c r="EB54" s="202"/>
    </row>
    <row r="55" spans="1:132" s="60" customFormat="1" ht="200.1" customHeight="1">
      <c r="A55" s="49" t="s">
        <v>1044</v>
      </c>
      <c r="B55" s="50" t="s">
        <v>804</v>
      </c>
      <c r="C55" s="51" t="s">
        <v>803</v>
      </c>
      <c r="D55" s="81" t="s">
        <v>452</v>
      </c>
      <c r="E55" s="81" t="s">
        <v>805</v>
      </c>
      <c r="F55" s="51" t="s">
        <v>807</v>
      </c>
      <c r="G55" s="77">
        <v>42736</v>
      </c>
      <c r="H55" s="77">
        <v>44012</v>
      </c>
      <c r="I55" s="61">
        <v>3612</v>
      </c>
      <c r="J55" s="197">
        <v>1.1185028571428572</v>
      </c>
      <c r="K55" s="61">
        <v>37493</v>
      </c>
      <c r="L55" s="198">
        <v>0.30299999999999999</v>
      </c>
      <c r="M55" s="51"/>
      <c r="N55" s="51"/>
      <c r="O55" s="207" t="s">
        <v>1099</v>
      </c>
      <c r="P55" s="207" t="s">
        <v>1099</v>
      </c>
      <c r="Q55" s="207" t="s">
        <v>1145</v>
      </c>
      <c r="R55" s="207" t="s">
        <v>1101</v>
      </c>
      <c r="S55" s="207" t="s">
        <v>1099</v>
      </c>
      <c r="T55" s="209" t="s">
        <v>1146</v>
      </c>
      <c r="U55" s="207" t="s">
        <v>777</v>
      </c>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68"/>
      <c r="CH55" s="168"/>
      <c r="CI55" s="168"/>
      <c r="CJ55" s="168"/>
      <c r="CK55" s="168"/>
      <c r="CL55" s="168"/>
      <c r="CM55" s="168"/>
      <c r="CN55" s="168"/>
      <c r="CO55" s="168"/>
      <c r="CP55" s="168"/>
      <c r="CQ55" s="168"/>
      <c r="CR55" s="168"/>
      <c r="CS55" s="168"/>
      <c r="CT55" s="168"/>
      <c r="CU55" s="168"/>
      <c r="CV55" s="168"/>
      <c r="CW55" s="168"/>
      <c r="CX55" s="168"/>
      <c r="CY55" s="168"/>
      <c r="CZ55" s="168"/>
      <c r="DA55" s="168"/>
      <c r="DB55" s="168"/>
      <c r="DC55" s="168"/>
      <c r="DD55" s="168"/>
      <c r="DE55" s="168"/>
      <c r="DF55" s="168"/>
      <c r="DG55" s="168"/>
      <c r="DH55" s="168"/>
      <c r="DI55" s="168"/>
      <c r="DJ55" s="168"/>
      <c r="DK55" s="168"/>
      <c r="DL55" s="168"/>
      <c r="DM55" s="168"/>
      <c r="DN55" s="168"/>
      <c r="DO55" s="168"/>
      <c r="DP55" s="168"/>
      <c r="DQ55" s="168"/>
      <c r="DR55" s="168"/>
      <c r="DS55" s="168"/>
      <c r="DT55" s="168"/>
      <c r="DU55" s="168"/>
      <c r="DV55" s="168"/>
      <c r="DW55" s="168"/>
      <c r="DX55" s="168"/>
      <c r="DY55" s="168"/>
      <c r="DZ55" s="168"/>
      <c r="EA55" s="168"/>
      <c r="EB55" s="203"/>
    </row>
    <row r="56" spans="1:132" s="60" customFormat="1" ht="200.1" customHeight="1">
      <c r="A56" s="49" t="s">
        <v>1045</v>
      </c>
      <c r="B56" s="50" t="s">
        <v>804</v>
      </c>
      <c r="C56" s="51" t="s">
        <v>803</v>
      </c>
      <c r="D56" s="81" t="s">
        <v>452</v>
      </c>
      <c r="E56" s="81" t="s">
        <v>805</v>
      </c>
      <c r="F56" s="51" t="s">
        <v>807</v>
      </c>
      <c r="G56" s="77">
        <v>42736</v>
      </c>
      <c r="H56" s="77">
        <v>44012</v>
      </c>
      <c r="I56" s="61">
        <v>101</v>
      </c>
      <c r="J56" s="197">
        <v>1.1466666666666667</v>
      </c>
      <c r="K56" s="61">
        <v>92</v>
      </c>
      <c r="L56" s="198">
        <v>0.3</v>
      </c>
      <c r="M56" s="51"/>
      <c r="N56" s="51"/>
      <c r="O56" s="207" t="s">
        <v>1099</v>
      </c>
      <c r="P56" s="207" t="s">
        <v>1099</v>
      </c>
      <c r="Q56" s="207" t="s">
        <v>1145</v>
      </c>
      <c r="R56" s="207" t="s">
        <v>1101</v>
      </c>
      <c r="S56" s="207" t="s">
        <v>1101</v>
      </c>
      <c r="T56" s="209" t="s">
        <v>1147</v>
      </c>
      <c r="U56" s="207" t="s">
        <v>777</v>
      </c>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68"/>
      <c r="CE56" s="168"/>
      <c r="CF56" s="168"/>
      <c r="CG56" s="168"/>
      <c r="CH56" s="168"/>
      <c r="CI56" s="168"/>
      <c r="CJ56" s="168"/>
      <c r="CK56" s="168"/>
      <c r="CL56" s="168"/>
      <c r="CM56" s="168"/>
      <c r="CN56" s="168"/>
      <c r="CO56" s="168"/>
      <c r="CP56" s="168"/>
      <c r="CQ56" s="168"/>
      <c r="CR56" s="168"/>
      <c r="CS56" s="168"/>
      <c r="CT56" s="168"/>
      <c r="CU56" s="168"/>
      <c r="CV56" s="168"/>
      <c r="CW56" s="168"/>
      <c r="CX56" s="168"/>
      <c r="CY56" s="168"/>
      <c r="CZ56" s="168"/>
      <c r="DA56" s="168"/>
      <c r="DB56" s="168"/>
      <c r="DC56" s="168"/>
      <c r="DD56" s="168"/>
      <c r="DE56" s="168"/>
      <c r="DF56" s="168"/>
      <c r="DG56" s="168"/>
      <c r="DH56" s="168"/>
      <c r="DI56" s="168"/>
      <c r="DJ56" s="168"/>
      <c r="DK56" s="168"/>
      <c r="DL56" s="168"/>
      <c r="DM56" s="168"/>
      <c r="DN56" s="168"/>
      <c r="DO56" s="168"/>
      <c r="DP56" s="168"/>
      <c r="DQ56" s="168"/>
      <c r="DR56" s="168"/>
      <c r="DS56" s="168"/>
      <c r="DT56" s="168"/>
      <c r="DU56" s="168"/>
      <c r="DV56" s="168"/>
      <c r="DW56" s="168"/>
      <c r="DX56" s="168"/>
      <c r="DY56" s="168"/>
      <c r="DZ56" s="168"/>
      <c r="EA56" s="168"/>
      <c r="EB56" s="203"/>
    </row>
    <row r="57" spans="1:132" s="60" customFormat="1" ht="200.1" customHeight="1">
      <c r="A57" s="49" t="s">
        <v>1046</v>
      </c>
      <c r="B57" s="50" t="s">
        <v>804</v>
      </c>
      <c r="C57" s="51" t="s">
        <v>803</v>
      </c>
      <c r="D57" s="81" t="s">
        <v>452</v>
      </c>
      <c r="E57" s="81" t="s">
        <v>805</v>
      </c>
      <c r="F57" s="51" t="s">
        <v>807</v>
      </c>
      <c r="G57" s="77">
        <v>42736</v>
      </c>
      <c r="H57" s="77">
        <v>44012</v>
      </c>
      <c r="I57" s="61">
        <v>488</v>
      </c>
      <c r="J57" s="197">
        <v>1.8293885714285714</v>
      </c>
      <c r="K57" s="61">
        <v>23013</v>
      </c>
      <c r="L57" s="198">
        <v>0.13700000000000001</v>
      </c>
      <c r="M57" s="51"/>
      <c r="N57" s="51"/>
      <c r="O57" s="207" t="s">
        <v>1099</v>
      </c>
      <c r="P57" s="207" t="s">
        <v>1099</v>
      </c>
      <c r="Q57" s="207" t="s">
        <v>1145</v>
      </c>
      <c r="R57" s="207" t="s">
        <v>1101</v>
      </c>
      <c r="S57" s="207" t="s">
        <v>1101</v>
      </c>
      <c r="T57" s="209" t="s">
        <v>1147</v>
      </c>
      <c r="U57" s="207" t="s">
        <v>777</v>
      </c>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c r="BX57" s="168"/>
      <c r="BY57" s="168"/>
      <c r="BZ57" s="168"/>
      <c r="CA57" s="168"/>
      <c r="CB57" s="168"/>
      <c r="CC57" s="168"/>
      <c r="CD57" s="168"/>
      <c r="CE57" s="168"/>
      <c r="CF57" s="168"/>
      <c r="CG57" s="168"/>
      <c r="CH57" s="168"/>
      <c r="CI57" s="168"/>
      <c r="CJ57" s="168"/>
      <c r="CK57" s="168"/>
      <c r="CL57" s="168"/>
      <c r="CM57" s="168"/>
      <c r="CN57" s="168"/>
      <c r="CO57" s="168"/>
      <c r="CP57" s="168"/>
      <c r="CQ57" s="168"/>
      <c r="CR57" s="168"/>
      <c r="CS57" s="168"/>
      <c r="CT57" s="168"/>
      <c r="CU57" s="168"/>
      <c r="CV57" s="168"/>
      <c r="CW57" s="168"/>
      <c r="CX57" s="168"/>
      <c r="CY57" s="168"/>
      <c r="CZ57" s="168"/>
      <c r="DA57" s="168"/>
      <c r="DB57" s="168"/>
      <c r="DC57" s="168"/>
      <c r="DD57" s="168"/>
      <c r="DE57" s="168"/>
      <c r="DF57" s="168"/>
      <c r="DG57" s="168"/>
      <c r="DH57" s="168"/>
      <c r="DI57" s="168"/>
      <c r="DJ57" s="168"/>
      <c r="DK57" s="168"/>
      <c r="DL57" s="168"/>
      <c r="DM57" s="168"/>
      <c r="DN57" s="168"/>
      <c r="DO57" s="168"/>
      <c r="DP57" s="168"/>
      <c r="DQ57" s="168"/>
      <c r="DR57" s="168"/>
      <c r="DS57" s="168"/>
      <c r="DT57" s="168"/>
      <c r="DU57" s="168"/>
      <c r="DV57" s="168"/>
      <c r="DW57" s="168"/>
      <c r="DX57" s="168"/>
      <c r="DY57" s="168"/>
      <c r="DZ57" s="168"/>
      <c r="EA57" s="168"/>
      <c r="EB57" s="203"/>
    </row>
    <row r="58" spans="1:132" s="60" customFormat="1" ht="200.1" customHeight="1">
      <c r="A58" s="49" t="s">
        <v>1047</v>
      </c>
      <c r="B58" s="50" t="s">
        <v>804</v>
      </c>
      <c r="C58" s="51" t="s">
        <v>803</v>
      </c>
      <c r="D58" s="81" t="s">
        <v>452</v>
      </c>
      <c r="E58" s="81" t="s">
        <v>805</v>
      </c>
      <c r="F58" s="51" t="s">
        <v>807</v>
      </c>
      <c r="G58" s="77">
        <v>42736</v>
      </c>
      <c r="H58" s="77">
        <v>44012</v>
      </c>
      <c r="I58" s="61">
        <v>140</v>
      </c>
      <c r="J58" s="197">
        <v>1.1027027027027028</v>
      </c>
      <c r="K58" s="61">
        <v>375</v>
      </c>
      <c r="L58" s="198">
        <v>0.29699999999999999</v>
      </c>
      <c r="M58" s="51"/>
      <c r="N58" s="51"/>
      <c r="O58" s="207" t="s">
        <v>1099</v>
      </c>
      <c r="P58" s="207" t="s">
        <v>1099</v>
      </c>
      <c r="Q58" s="207" t="s">
        <v>1145</v>
      </c>
      <c r="R58" s="207" t="s">
        <v>1101</v>
      </c>
      <c r="S58" s="207" t="s">
        <v>1101</v>
      </c>
      <c r="T58" s="209" t="s">
        <v>1147</v>
      </c>
      <c r="U58" s="207" t="s">
        <v>777</v>
      </c>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8"/>
      <c r="CB58" s="168"/>
      <c r="CC58" s="168"/>
      <c r="CD58" s="168"/>
      <c r="CE58" s="168"/>
      <c r="CF58" s="168"/>
      <c r="CG58" s="168"/>
      <c r="CH58" s="168"/>
      <c r="CI58" s="168"/>
      <c r="CJ58" s="168"/>
      <c r="CK58" s="168"/>
      <c r="CL58" s="168"/>
      <c r="CM58" s="168"/>
      <c r="CN58" s="168"/>
      <c r="CO58" s="168"/>
      <c r="CP58" s="168"/>
      <c r="CQ58" s="168"/>
      <c r="CR58" s="168"/>
      <c r="CS58" s="168"/>
      <c r="CT58" s="168"/>
      <c r="CU58" s="168"/>
      <c r="CV58" s="168"/>
      <c r="CW58" s="168"/>
      <c r="CX58" s="168"/>
      <c r="CY58" s="168"/>
      <c r="CZ58" s="168"/>
      <c r="DA58" s="168"/>
      <c r="DB58" s="168"/>
      <c r="DC58" s="168"/>
      <c r="DD58" s="168"/>
      <c r="DE58" s="168"/>
      <c r="DF58" s="168"/>
      <c r="DG58" s="168"/>
      <c r="DH58" s="168"/>
      <c r="DI58" s="168"/>
      <c r="DJ58" s="168"/>
      <c r="DK58" s="168"/>
      <c r="DL58" s="168"/>
      <c r="DM58" s="168"/>
      <c r="DN58" s="168"/>
      <c r="DO58" s="168"/>
      <c r="DP58" s="168"/>
      <c r="DQ58" s="168"/>
      <c r="DR58" s="168"/>
      <c r="DS58" s="168"/>
      <c r="DT58" s="168"/>
      <c r="DU58" s="168"/>
      <c r="DV58" s="168"/>
      <c r="DW58" s="168"/>
      <c r="DX58" s="168"/>
      <c r="DY58" s="168"/>
      <c r="DZ58" s="168"/>
      <c r="EA58" s="168"/>
      <c r="EB58" s="203"/>
    </row>
    <row r="59" spans="1:132" s="59" customFormat="1" ht="200.1" customHeight="1">
      <c r="A59" s="49" t="s">
        <v>1048</v>
      </c>
      <c r="B59" s="50" t="s">
        <v>804</v>
      </c>
      <c r="C59" s="51" t="s">
        <v>803</v>
      </c>
      <c r="D59" s="81" t="s">
        <v>452</v>
      </c>
      <c r="E59" s="81" t="s">
        <v>805</v>
      </c>
      <c r="F59" s="51" t="s">
        <v>807</v>
      </c>
      <c r="G59" s="77">
        <v>42736</v>
      </c>
      <c r="H59" s="77">
        <v>44012</v>
      </c>
      <c r="I59" s="61">
        <v>118702</v>
      </c>
      <c r="J59" s="197">
        <v>1.0476555555555556</v>
      </c>
      <c r="K59" s="51">
        <v>51457</v>
      </c>
      <c r="L59" s="64">
        <v>0.52900000000000003</v>
      </c>
      <c r="M59" s="51"/>
      <c r="N59" s="51"/>
      <c r="O59" s="207" t="s">
        <v>1099</v>
      </c>
      <c r="P59" s="207" t="s">
        <v>1099</v>
      </c>
      <c r="Q59" s="207" t="s">
        <v>1145</v>
      </c>
      <c r="R59" s="207" t="s">
        <v>1101</v>
      </c>
      <c r="S59" s="207" t="s">
        <v>1101</v>
      </c>
      <c r="T59" s="209" t="s">
        <v>1147</v>
      </c>
      <c r="U59" s="207" t="s">
        <v>777</v>
      </c>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7"/>
      <c r="BR59" s="167"/>
      <c r="BS59" s="167"/>
      <c r="BT59" s="167"/>
      <c r="BU59" s="167"/>
      <c r="BV59" s="167"/>
      <c r="BW59" s="167"/>
      <c r="BX59" s="167"/>
      <c r="BY59" s="167"/>
      <c r="BZ59" s="167"/>
      <c r="CA59" s="167"/>
      <c r="CB59" s="167"/>
      <c r="CC59" s="167"/>
      <c r="CD59" s="167"/>
      <c r="CE59" s="167"/>
      <c r="CF59" s="167"/>
      <c r="CG59" s="167"/>
      <c r="CH59" s="167"/>
      <c r="CI59" s="167"/>
      <c r="CJ59" s="167"/>
      <c r="CK59" s="167"/>
      <c r="CL59" s="167"/>
      <c r="CM59" s="167"/>
      <c r="CN59" s="167"/>
      <c r="CO59" s="167"/>
      <c r="CP59" s="167"/>
      <c r="CQ59" s="167"/>
      <c r="CR59" s="167"/>
      <c r="CS59" s="167"/>
      <c r="CT59" s="167"/>
      <c r="CU59" s="167"/>
      <c r="CV59" s="167"/>
      <c r="CW59" s="167"/>
      <c r="CX59" s="167"/>
      <c r="CY59" s="167"/>
      <c r="CZ59" s="167"/>
      <c r="DA59" s="167"/>
      <c r="DB59" s="167"/>
      <c r="DC59" s="167"/>
      <c r="DD59" s="167"/>
      <c r="DE59" s="167"/>
      <c r="DF59" s="167"/>
      <c r="DG59" s="167"/>
      <c r="DH59" s="167"/>
      <c r="DI59" s="167"/>
      <c r="DJ59" s="167"/>
      <c r="DK59" s="167"/>
      <c r="DL59" s="167"/>
      <c r="DM59" s="167"/>
      <c r="DN59" s="167"/>
      <c r="DO59" s="167"/>
      <c r="DP59" s="167"/>
      <c r="DQ59" s="167"/>
      <c r="DR59" s="167"/>
      <c r="DS59" s="167"/>
      <c r="DT59" s="167"/>
      <c r="DU59" s="167"/>
      <c r="DV59" s="167"/>
      <c r="DW59" s="167"/>
      <c r="DX59" s="167"/>
      <c r="DY59" s="167"/>
      <c r="DZ59" s="167"/>
      <c r="EA59" s="167"/>
      <c r="EB59" s="202"/>
    </row>
    <row r="60" spans="1:132" s="59" customFormat="1" ht="200.1" customHeight="1">
      <c r="A60" s="49" t="s">
        <v>1049</v>
      </c>
      <c r="B60" s="50" t="s">
        <v>840</v>
      </c>
      <c r="C60" s="51" t="s">
        <v>803</v>
      </c>
      <c r="D60" s="81" t="s">
        <v>452</v>
      </c>
      <c r="E60" s="81" t="s">
        <v>805</v>
      </c>
      <c r="F60" s="51" t="s">
        <v>807</v>
      </c>
      <c r="G60" s="77">
        <v>42736</v>
      </c>
      <c r="H60" s="77">
        <v>44012</v>
      </c>
      <c r="I60" s="61">
        <v>1227</v>
      </c>
      <c r="J60" s="197">
        <v>1.0069273539330963</v>
      </c>
      <c r="K60" s="61">
        <v>232</v>
      </c>
      <c r="L60" s="64">
        <v>0.41699999999999998</v>
      </c>
      <c r="M60" s="51"/>
      <c r="N60" s="51"/>
      <c r="O60" s="207" t="s">
        <v>1099</v>
      </c>
      <c r="P60" s="207" t="s">
        <v>1099</v>
      </c>
      <c r="Q60" s="207" t="s">
        <v>1145</v>
      </c>
      <c r="R60" s="207" t="s">
        <v>1101</v>
      </c>
      <c r="S60" s="207" t="s">
        <v>1101</v>
      </c>
      <c r="T60" s="209" t="s">
        <v>1147</v>
      </c>
      <c r="U60" s="207" t="s">
        <v>777</v>
      </c>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202"/>
    </row>
    <row r="61" spans="1:132" s="59" customFormat="1" ht="200.1" customHeight="1">
      <c r="A61" s="49" t="s">
        <v>1133</v>
      </c>
      <c r="B61" s="50" t="s">
        <v>600</v>
      </c>
      <c r="C61" s="51" t="s">
        <v>608</v>
      </c>
      <c r="D61" s="81" t="s">
        <v>459</v>
      </c>
      <c r="E61" s="81" t="s">
        <v>870</v>
      </c>
      <c r="F61" s="51" t="s">
        <v>455</v>
      </c>
      <c r="G61" s="52">
        <v>42522</v>
      </c>
      <c r="H61" s="52">
        <v>43830</v>
      </c>
      <c r="I61" s="54">
        <v>1</v>
      </c>
      <c r="J61" s="54">
        <v>1</v>
      </c>
      <c r="K61" s="54">
        <v>1</v>
      </c>
      <c r="L61" s="54">
        <v>1</v>
      </c>
      <c r="M61" s="62">
        <v>1</v>
      </c>
      <c r="N61" s="54">
        <v>1</v>
      </c>
      <c r="O61" s="206" t="s">
        <v>1101</v>
      </c>
      <c r="P61" s="206" t="s">
        <v>1099</v>
      </c>
      <c r="Q61" s="207" t="s">
        <v>1113</v>
      </c>
      <c r="R61" s="206" t="s">
        <v>1101</v>
      </c>
      <c r="S61" s="206" t="s">
        <v>1103</v>
      </c>
      <c r="T61" s="206" t="s">
        <v>1103</v>
      </c>
      <c r="U61" s="209" t="s">
        <v>1111</v>
      </c>
      <c r="V61" s="167">
        <v>1108</v>
      </c>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7"/>
      <c r="BR61" s="167"/>
      <c r="BS61" s="167"/>
      <c r="BT61" s="167"/>
      <c r="BU61" s="167"/>
      <c r="BV61" s="167"/>
      <c r="BW61" s="167"/>
      <c r="BX61" s="167"/>
      <c r="BY61" s="167"/>
      <c r="BZ61" s="167"/>
      <c r="CA61" s="167"/>
      <c r="CB61" s="167"/>
      <c r="CC61" s="167"/>
      <c r="CD61" s="167"/>
      <c r="CE61" s="167"/>
      <c r="CF61" s="167"/>
      <c r="CG61" s="167"/>
      <c r="CH61" s="167"/>
      <c r="CI61" s="167"/>
      <c r="CJ61" s="167"/>
      <c r="CK61" s="167"/>
      <c r="CL61" s="167"/>
      <c r="CM61" s="167"/>
      <c r="CN61" s="167"/>
      <c r="CO61" s="167"/>
      <c r="CP61" s="167"/>
      <c r="CQ61" s="167"/>
      <c r="CR61" s="167"/>
      <c r="CS61" s="167"/>
      <c r="CT61" s="167"/>
      <c r="CU61" s="167"/>
      <c r="CV61" s="167"/>
      <c r="CW61" s="167"/>
      <c r="CX61" s="167"/>
      <c r="CY61" s="167"/>
      <c r="CZ61" s="167"/>
      <c r="DA61" s="167"/>
      <c r="DB61" s="167"/>
      <c r="DC61" s="167"/>
      <c r="DD61" s="167"/>
      <c r="DE61" s="167"/>
      <c r="DF61" s="167"/>
      <c r="DG61" s="167"/>
      <c r="DH61" s="167"/>
      <c r="DI61" s="167"/>
      <c r="DJ61" s="167"/>
      <c r="DK61" s="167"/>
      <c r="DL61" s="167"/>
      <c r="DM61" s="167"/>
      <c r="DN61" s="167"/>
      <c r="DO61" s="167"/>
      <c r="DP61" s="167"/>
      <c r="DQ61" s="167"/>
      <c r="DR61" s="167"/>
      <c r="DS61" s="167"/>
      <c r="DT61" s="167"/>
      <c r="DU61" s="167"/>
      <c r="DV61" s="167"/>
      <c r="DW61" s="167"/>
      <c r="DX61" s="167"/>
      <c r="DY61" s="167"/>
      <c r="DZ61" s="167"/>
      <c r="EA61" s="167"/>
      <c r="EB61" s="202"/>
    </row>
    <row r="62" spans="1:132" s="59" customFormat="1" ht="200.1" customHeight="1">
      <c r="A62" s="49" t="s">
        <v>995</v>
      </c>
      <c r="B62" s="50" t="s">
        <v>600</v>
      </c>
      <c r="C62" s="51" t="s">
        <v>473</v>
      </c>
      <c r="D62" s="81" t="s">
        <v>459</v>
      </c>
      <c r="E62" s="81" t="s">
        <v>802</v>
      </c>
      <c r="F62" s="51" t="s">
        <v>462</v>
      </c>
      <c r="G62" s="77">
        <v>42736</v>
      </c>
      <c r="H62" s="77">
        <v>43982</v>
      </c>
      <c r="I62" s="51"/>
      <c r="J62" s="51"/>
      <c r="K62" s="54">
        <v>1</v>
      </c>
      <c r="L62" s="54">
        <v>1</v>
      </c>
      <c r="M62" s="54">
        <v>1</v>
      </c>
      <c r="N62" s="62">
        <v>1</v>
      </c>
      <c r="O62" s="266" t="s">
        <v>1099</v>
      </c>
      <c r="P62" s="266" t="s">
        <v>1099</v>
      </c>
      <c r="Q62" s="266" t="s">
        <v>1412</v>
      </c>
      <c r="R62" s="266" t="s">
        <v>1101</v>
      </c>
      <c r="S62" s="266" t="s">
        <v>777</v>
      </c>
      <c r="T62" s="266" t="s">
        <v>777</v>
      </c>
      <c r="U62" s="266"/>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7"/>
      <c r="BR62" s="167"/>
      <c r="BS62" s="167"/>
      <c r="BT62" s="167"/>
      <c r="BU62" s="167"/>
      <c r="BV62" s="167"/>
      <c r="BW62" s="167"/>
      <c r="BX62" s="167"/>
      <c r="BY62" s="167"/>
      <c r="BZ62" s="167"/>
      <c r="CA62" s="167"/>
      <c r="CB62" s="167"/>
      <c r="CC62" s="167"/>
      <c r="CD62" s="167"/>
      <c r="CE62" s="167"/>
      <c r="CF62" s="167"/>
      <c r="CG62" s="167"/>
      <c r="CH62" s="167"/>
      <c r="CI62" s="167"/>
      <c r="CJ62" s="167"/>
      <c r="CK62" s="167"/>
      <c r="CL62" s="167"/>
      <c r="CM62" s="167"/>
      <c r="CN62" s="167"/>
      <c r="CO62" s="167"/>
      <c r="CP62" s="167"/>
      <c r="CQ62" s="167"/>
      <c r="CR62" s="167"/>
      <c r="CS62" s="167"/>
      <c r="CT62" s="167"/>
      <c r="CU62" s="167"/>
      <c r="CV62" s="167"/>
      <c r="CW62" s="167"/>
      <c r="CX62" s="167"/>
      <c r="CY62" s="167"/>
      <c r="CZ62" s="167"/>
      <c r="DA62" s="167"/>
      <c r="DB62" s="167"/>
      <c r="DC62" s="167"/>
      <c r="DD62" s="167"/>
      <c r="DE62" s="167"/>
      <c r="DF62" s="167"/>
      <c r="DG62" s="167"/>
      <c r="DH62" s="167"/>
      <c r="DI62" s="167"/>
      <c r="DJ62" s="167"/>
      <c r="DK62" s="167"/>
      <c r="DL62" s="167"/>
      <c r="DM62" s="167"/>
      <c r="DN62" s="167"/>
      <c r="DO62" s="167"/>
      <c r="DP62" s="167"/>
      <c r="DQ62" s="167"/>
      <c r="DR62" s="167"/>
      <c r="DS62" s="167"/>
      <c r="DT62" s="167"/>
      <c r="DU62" s="167"/>
      <c r="DV62" s="167"/>
      <c r="DW62" s="167"/>
      <c r="DX62" s="167"/>
      <c r="DY62" s="167"/>
      <c r="DZ62" s="167"/>
      <c r="EA62" s="167"/>
      <c r="EB62" s="202"/>
    </row>
    <row r="63" spans="1:132" s="59" customFormat="1" ht="200.1" customHeight="1">
      <c r="A63" s="49" t="s">
        <v>996</v>
      </c>
      <c r="B63" s="50" t="s">
        <v>603</v>
      </c>
      <c r="C63" s="51" t="s">
        <v>468</v>
      </c>
      <c r="D63" s="81" t="s">
        <v>459</v>
      </c>
      <c r="E63" s="81" t="s">
        <v>859</v>
      </c>
      <c r="F63" s="51" t="s">
        <v>462</v>
      </c>
      <c r="G63" s="77">
        <v>42736</v>
      </c>
      <c r="H63" s="77">
        <v>43982</v>
      </c>
      <c r="I63" s="54">
        <v>1</v>
      </c>
      <c r="J63" s="51">
        <v>100</v>
      </c>
      <c r="K63" s="54">
        <v>1</v>
      </c>
      <c r="L63" s="54">
        <v>1</v>
      </c>
      <c r="M63" s="54">
        <v>1</v>
      </c>
      <c r="N63" s="62">
        <v>1</v>
      </c>
      <c r="O63" s="266" t="s">
        <v>1099</v>
      </c>
      <c r="P63" s="266" t="s">
        <v>1099</v>
      </c>
      <c r="Q63" s="266" t="s">
        <v>1413</v>
      </c>
      <c r="R63" s="266" t="s">
        <v>1099</v>
      </c>
      <c r="S63" s="266" t="s">
        <v>1101</v>
      </c>
      <c r="T63" s="266" t="s">
        <v>777</v>
      </c>
      <c r="U63" s="266"/>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c r="BT63" s="167"/>
      <c r="BU63" s="167"/>
      <c r="BV63" s="167"/>
      <c r="BW63" s="167"/>
      <c r="BX63" s="167"/>
      <c r="BY63" s="167"/>
      <c r="BZ63" s="167"/>
      <c r="CA63" s="167"/>
      <c r="CB63" s="167"/>
      <c r="CC63" s="167"/>
      <c r="CD63" s="167"/>
      <c r="CE63" s="167"/>
      <c r="CF63" s="167"/>
      <c r="CG63" s="167"/>
      <c r="CH63" s="167"/>
      <c r="CI63" s="167"/>
      <c r="CJ63" s="167"/>
      <c r="CK63" s="167"/>
      <c r="CL63" s="167"/>
      <c r="CM63" s="167"/>
      <c r="CN63" s="167"/>
      <c r="CO63" s="167"/>
      <c r="CP63" s="167"/>
      <c r="CQ63" s="167"/>
      <c r="CR63" s="167"/>
      <c r="CS63" s="167"/>
      <c r="CT63" s="167"/>
      <c r="CU63" s="167"/>
      <c r="CV63" s="167"/>
      <c r="CW63" s="167"/>
      <c r="CX63" s="167"/>
      <c r="CY63" s="167"/>
      <c r="CZ63" s="167"/>
      <c r="DA63" s="167"/>
      <c r="DB63" s="167"/>
      <c r="DC63" s="167"/>
      <c r="DD63" s="167"/>
      <c r="DE63" s="167"/>
      <c r="DF63" s="167"/>
      <c r="DG63" s="167"/>
      <c r="DH63" s="167"/>
      <c r="DI63" s="167"/>
      <c r="DJ63" s="167"/>
      <c r="DK63" s="167"/>
      <c r="DL63" s="167"/>
      <c r="DM63" s="167"/>
      <c r="DN63" s="167"/>
      <c r="DO63" s="167"/>
      <c r="DP63" s="167"/>
      <c r="DQ63" s="167"/>
      <c r="DR63" s="167"/>
      <c r="DS63" s="167"/>
      <c r="DT63" s="167"/>
      <c r="DU63" s="167"/>
      <c r="DV63" s="167"/>
      <c r="DW63" s="167"/>
      <c r="DX63" s="167"/>
      <c r="DY63" s="167"/>
      <c r="DZ63" s="167"/>
      <c r="EA63" s="167"/>
      <c r="EB63" s="202"/>
    </row>
    <row r="64" spans="1:132" s="59" customFormat="1" ht="200.1" customHeight="1">
      <c r="A64" s="49" t="s">
        <v>997</v>
      </c>
      <c r="B64" s="50" t="s">
        <v>603</v>
      </c>
      <c r="C64" s="51" t="s">
        <v>468</v>
      </c>
      <c r="D64" s="81" t="s">
        <v>459</v>
      </c>
      <c r="E64" s="81" t="s">
        <v>860</v>
      </c>
      <c r="F64" s="51" t="s">
        <v>462</v>
      </c>
      <c r="G64" s="77">
        <v>42736</v>
      </c>
      <c r="H64" s="77">
        <v>43982</v>
      </c>
      <c r="I64" s="54">
        <v>1</v>
      </c>
      <c r="J64" s="51">
        <v>100</v>
      </c>
      <c r="K64" s="54">
        <v>1</v>
      </c>
      <c r="L64" s="54">
        <v>1</v>
      </c>
      <c r="M64" s="54">
        <v>1</v>
      </c>
      <c r="N64" s="62">
        <v>1</v>
      </c>
      <c r="O64" s="266" t="s">
        <v>1099</v>
      </c>
      <c r="P64" s="266" t="s">
        <v>1099</v>
      </c>
      <c r="Q64" s="266" t="s">
        <v>1414</v>
      </c>
      <c r="R64" s="266" t="s">
        <v>1101</v>
      </c>
      <c r="S64" s="266" t="s">
        <v>777</v>
      </c>
      <c r="T64" s="266" t="s">
        <v>777</v>
      </c>
      <c r="U64" s="266"/>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c r="BT64" s="167"/>
      <c r="BU64" s="167"/>
      <c r="BV64" s="167"/>
      <c r="BW64" s="167"/>
      <c r="BX64" s="167"/>
      <c r="BY64" s="167"/>
      <c r="BZ64" s="167"/>
      <c r="CA64" s="167"/>
      <c r="CB64" s="167"/>
      <c r="CC64" s="167"/>
      <c r="CD64" s="167"/>
      <c r="CE64" s="167"/>
      <c r="CF64" s="167"/>
      <c r="CG64" s="167"/>
      <c r="CH64" s="167"/>
      <c r="CI64" s="167"/>
      <c r="CJ64" s="167"/>
      <c r="CK64" s="167"/>
      <c r="CL64" s="167"/>
      <c r="CM64" s="167"/>
      <c r="CN64" s="167"/>
      <c r="CO64" s="167"/>
      <c r="CP64" s="167"/>
      <c r="CQ64" s="167"/>
      <c r="CR64" s="167"/>
      <c r="CS64" s="167"/>
      <c r="CT64" s="167"/>
      <c r="CU64" s="167"/>
      <c r="CV64" s="167"/>
      <c r="CW64" s="167"/>
      <c r="CX64" s="167"/>
      <c r="CY64" s="167"/>
      <c r="CZ64" s="167"/>
      <c r="DA64" s="167"/>
      <c r="DB64" s="167"/>
      <c r="DC64" s="167"/>
      <c r="DD64" s="167"/>
      <c r="DE64" s="167"/>
      <c r="DF64" s="167"/>
      <c r="DG64" s="167"/>
      <c r="DH64" s="167"/>
      <c r="DI64" s="167"/>
      <c r="DJ64" s="167"/>
      <c r="DK64" s="167"/>
      <c r="DL64" s="167"/>
      <c r="DM64" s="167"/>
      <c r="DN64" s="167"/>
      <c r="DO64" s="167"/>
      <c r="DP64" s="167"/>
      <c r="DQ64" s="167"/>
      <c r="DR64" s="167"/>
      <c r="DS64" s="167"/>
      <c r="DT64" s="167"/>
      <c r="DU64" s="167"/>
      <c r="DV64" s="167"/>
      <c r="DW64" s="167"/>
      <c r="DX64" s="167"/>
      <c r="DY64" s="167"/>
      <c r="DZ64" s="167"/>
      <c r="EA64" s="167"/>
      <c r="EB64" s="202"/>
    </row>
    <row r="65" spans="1:132" s="59" customFormat="1" ht="200.1" customHeight="1">
      <c r="A65" s="49" t="s">
        <v>998</v>
      </c>
      <c r="B65" s="50" t="s">
        <v>603</v>
      </c>
      <c r="C65" s="51" t="s">
        <v>468</v>
      </c>
      <c r="D65" s="81" t="s">
        <v>459</v>
      </c>
      <c r="E65" s="81" t="s">
        <v>861</v>
      </c>
      <c r="F65" s="51" t="s">
        <v>462</v>
      </c>
      <c r="G65" s="77">
        <v>42736</v>
      </c>
      <c r="H65" s="77">
        <v>43982</v>
      </c>
      <c r="I65" s="54">
        <v>1</v>
      </c>
      <c r="J65" s="106">
        <v>100</v>
      </c>
      <c r="K65" s="107">
        <v>1</v>
      </c>
      <c r="L65" s="107">
        <v>1</v>
      </c>
      <c r="M65" s="54">
        <v>1</v>
      </c>
      <c r="N65" s="62">
        <v>1</v>
      </c>
      <c r="O65" s="266" t="s">
        <v>1099</v>
      </c>
      <c r="P65" s="266" t="s">
        <v>1099</v>
      </c>
      <c r="Q65" s="266" t="s">
        <v>1414</v>
      </c>
      <c r="R65" s="266" t="s">
        <v>1101</v>
      </c>
      <c r="S65" s="266" t="s">
        <v>777</v>
      </c>
      <c r="T65" s="266" t="s">
        <v>777</v>
      </c>
      <c r="U65" s="266"/>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7"/>
      <c r="BR65" s="167"/>
      <c r="BS65" s="167"/>
      <c r="BT65" s="167"/>
      <c r="BU65" s="167"/>
      <c r="BV65" s="167"/>
      <c r="BW65" s="167"/>
      <c r="BX65" s="167"/>
      <c r="BY65" s="167"/>
      <c r="BZ65" s="167"/>
      <c r="CA65" s="167"/>
      <c r="CB65" s="167"/>
      <c r="CC65" s="167"/>
      <c r="CD65" s="167"/>
      <c r="CE65" s="167"/>
      <c r="CF65" s="167"/>
      <c r="CG65" s="167"/>
      <c r="CH65" s="167"/>
      <c r="CI65" s="167"/>
      <c r="CJ65" s="167"/>
      <c r="CK65" s="167"/>
      <c r="CL65" s="167"/>
      <c r="CM65" s="167"/>
      <c r="CN65" s="167"/>
      <c r="CO65" s="167"/>
      <c r="CP65" s="167"/>
      <c r="CQ65" s="167"/>
      <c r="CR65" s="167"/>
      <c r="CS65" s="167"/>
      <c r="CT65" s="167"/>
      <c r="CU65" s="167"/>
      <c r="CV65" s="167"/>
      <c r="CW65" s="167"/>
      <c r="CX65" s="167"/>
      <c r="CY65" s="167"/>
      <c r="CZ65" s="167"/>
      <c r="DA65" s="167"/>
      <c r="DB65" s="167"/>
      <c r="DC65" s="167"/>
      <c r="DD65" s="167"/>
      <c r="DE65" s="167"/>
      <c r="DF65" s="167"/>
      <c r="DG65" s="167"/>
      <c r="DH65" s="167"/>
      <c r="DI65" s="167"/>
      <c r="DJ65" s="167"/>
      <c r="DK65" s="167"/>
      <c r="DL65" s="167"/>
      <c r="DM65" s="167"/>
      <c r="DN65" s="167"/>
      <c r="DO65" s="167"/>
      <c r="DP65" s="167"/>
      <c r="DQ65" s="167"/>
      <c r="DR65" s="167"/>
      <c r="DS65" s="167"/>
      <c r="DT65" s="167"/>
      <c r="DU65" s="167"/>
      <c r="DV65" s="167"/>
      <c r="DW65" s="167"/>
      <c r="DX65" s="167"/>
      <c r="DY65" s="167"/>
      <c r="DZ65" s="167"/>
      <c r="EA65" s="167"/>
      <c r="EB65" s="202"/>
    </row>
    <row r="66" spans="1:132" s="59" customFormat="1" ht="200.1" customHeight="1">
      <c r="A66" s="49" t="s">
        <v>1037</v>
      </c>
      <c r="B66" s="81" t="s">
        <v>603</v>
      </c>
      <c r="C66" s="51" t="s">
        <v>468</v>
      </c>
      <c r="D66" s="81" t="s">
        <v>459</v>
      </c>
      <c r="E66" s="81" t="s">
        <v>862</v>
      </c>
      <c r="F66" s="51" t="s">
        <v>475</v>
      </c>
      <c r="G66" s="52">
        <v>42522</v>
      </c>
      <c r="H66" s="52">
        <v>43982</v>
      </c>
      <c r="I66" s="54">
        <v>1</v>
      </c>
      <c r="J66" s="51">
        <v>100</v>
      </c>
      <c r="K66" s="54">
        <v>1</v>
      </c>
      <c r="L66" s="54">
        <v>1</v>
      </c>
      <c r="M66" s="54">
        <v>1</v>
      </c>
      <c r="N66" s="62">
        <v>1</v>
      </c>
      <c r="O66" s="206" t="s">
        <v>1232</v>
      </c>
      <c r="P66" s="206" t="s">
        <v>1099</v>
      </c>
      <c r="Q66" s="206" t="s">
        <v>1233</v>
      </c>
      <c r="R66" s="206" t="s">
        <v>1099</v>
      </c>
      <c r="S66" s="206" t="s">
        <v>1101</v>
      </c>
      <c r="T66" s="206" t="s">
        <v>888</v>
      </c>
      <c r="U66" s="20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7"/>
      <c r="BR66" s="167"/>
      <c r="BS66" s="167"/>
      <c r="BT66" s="167"/>
      <c r="BU66" s="167"/>
      <c r="BV66" s="167"/>
      <c r="BW66" s="167"/>
      <c r="BX66" s="167"/>
      <c r="BY66" s="167"/>
      <c r="BZ66" s="167"/>
      <c r="CA66" s="167"/>
      <c r="CB66" s="167"/>
      <c r="CC66" s="167"/>
      <c r="CD66" s="167"/>
      <c r="CE66" s="167"/>
      <c r="CF66" s="167"/>
      <c r="CG66" s="167"/>
      <c r="CH66" s="167"/>
      <c r="CI66" s="167"/>
      <c r="CJ66" s="167"/>
      <c r="CK66" s="167"/>
      <c r="CL66" s="167"/>
      <c r="CM66" s="167"/>
      <c r="CN66" s="167"/>
      <c r="CO66" s="167"/>
      <c r="CP66" s="167"/>
      <c r="CQ66" s="167"/>
      <c r="CR66" s="167"/>
      <c r="CS66" s="167"/>
      <c r="CT66" s="167"/>
      <c r="CU66" s="167"/>
      <c r="CV66" s="167"/>
      <c r="CW66" s="167"/>
      <c r="CX66" s="167"/>
      <c r="CY66" s="167"/>
      <c r="CZ66" s="167"/>
      <c r="DA66" s="167"/>
      <c r="DB66" s="167"/>
      <c r="DC66" s="167"/>
      <c r="DD66" s="167"/>
      <c r="DE66" s="167"/>
      <c r="DF66" s="167"/>
      <c r="DG66" s="167"/>
      <c r="DH66" s="167"/>
      <c r="DI66" s="167"/>
      <c r="DJ66" s="167"/>
      <c r="DK66" s="167"/>
      <c r="DL66" s="167"/>
      <c r="DM66" s="167"/>
      <c r="DN66" s="167"/>
      <c r="DO66" s="167"/>
      <c r="DP66" s="167"/>
      <c r="DQ66" s="167"/>
      <c r="DR66" s="167"/>
      <c r="DS66" s="167"/>
      <c r="DT66" s="167"/>
      <c r="DU66" s="167"/>
      <c r="DV66" s="167"/>
      <c r="DW66" s="167"/>
      <c r="DX66" s="167"/>
      <c r="DY66" s="167"/>
      <c r="DZ66" s="167"/>
      <c r="EA66" s="167"/>
      <c r="EB66" s="202"/>
    </row>
    <row r="67" spans="1:132" s="59" customFormat="1" ht="200.1" customHeight="1">
      <c r="A67" s="49" t="s">
        <v>1038</v>
      </c>
      <c r="B67" s="50" t="s">
        <v>603</v>
      </c>
      <c r="C67" s="51" t="s">
        <v>468</v>
      </c>
      <c r="D67" s="81" t="s">
        <v>459</v>
      </c>
      <c r="E67" s="81" t="s">
        <v>863</v>
      </c>
      <c r="F67" s="51" t="s">
        <v>475</v>
      </c>
      <c r="G67" s="52">
        <v>42522</v>
      </c>
      <c r="H67" s="52">
        <v>43982</v>
      </c>
      <c r="I67" s="51">
        <v>27</v>
      </c>
      <c r="J67" s="51">
        <v>100</v>
      </c>
      <c r="K67" s="51">
        <v>27</v>
      </c>
      <c r="L67" s="54"/>
      <c r="M67" s="51">
        <v>50</v>
      </c>
      <c r="N67" s="62">
        <v>1</v>
      </c>
      <c r="O67" s="206" t="s">
        <v>1099</v>
      </c>
      <c r="P67" s="206" t="s">
        <v>1099</v>
      </c>
      <c r="Q67" s="208" t="s">
        <v>1234</v>
      </c>
      <c r="R67" s="206" t="s">
        <v>1207</v>
      </c>
      <c r="S67" s="206" t="s">
        <v>1207</v>
      </c>
      <c r="T67" s="209" t="s">
        <v>1235</v>
      </c>
      <c r="U67" s="614" t="s">
        <v>1236</v>
      </c>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7"/>
      <c r="BR67" s="167"/>
      <c r="BS67" s="167"/>
      <c r="BT67" s="167"/>
      <c r="BU67" s="167"/>
      <c r="BV67" s="167"/>
      <c r="BW67" s="167"/>
      <c r="BX67" s="167"/>
      <c r="BY67" s="167"/>
      <c r="BZ67" s="167"/>
      <c r="CA67" s="167"/>
      <c r="CB67" s="167"/>
      <c r="CC67" s="167"/>
      <c r="CD67" s="167"/>
      <c r="CE67" s="167"/>
      <c r="CF67" s="167"/>
      <c r="CG67" s="167"/>
      <c r="CH67" s="167"/>
      <c r="CI67" s="167"/>
      <c r="CJ67" s="167"/>
      <c r="CK67" s="167"/>
      <c r="CL67" s="167"/>
      <c r="CM67" s="167"/>
      <c r="CN67" s="167"/>
      <c r="CO67" s="167"/>
      <c r="CP67" s="167"/>
      <c r="CQ67" s="167"/>
      <c r="CR67" s="167"/>
      <c r="CS67" s="167"/>
      <c r="CT67" s="167"/>
      <c r="CU67" s="167"/>
      <c r="CV67" s="167"/>
      <c r="CW67" s="167"/>
      <c r="CX67" s="167"/>
      <c r="CY67" s="167"/>
      <c r="CZ67" s="167"/>
      <c r="DA67" s="167"/>
      <c r="DB67" s="167"/>
      <c r="DC67" s="167"/>
      <c r="DD67" s="167"/>
      <c r="DE67" s="167"/>
      <c r="DF67" s="167"/>
      <c r="DG67" s="167"/>
      <c r="DH67" s="167"/>
      <c r="DI67" s="167"/>
      <c r="DJ67" s="167"/>
      <c r="DK67" s="167"/>
      <c r="DL67" s="167"/>
      <c r="DM67" s="167"/>
      <c r="DN67" s="167"/>
      <c r="DO67" s="167"/>
      <c r="DP67" s="167"/>
      <c r="DQ67" s="167"/>
      <c r="DR67" s="167"/>
      <c r="DS67" s="167"/>
      <c r="DT67" s="167"/>
      <c r="DU67" s="167"/>
      <c r="DV67" s="167"/>
      <c r="DW67" s="167"/>
      <c r="DX67" s="167"/>
      <c r="DY67" s="167"/>
      <c r="DZ67" s="167"/>
      <c r="EA67" s="167"/>
      <c r="EB67" s="202"/>
    </row>
    <row r="68" spans="1:132" s="59" customFormat="1" ht="200.1" customHeight="1">
      <c r="A68" s="49" t="s">
        <v>1039</v>
      </c>
      <c r="B68" s="50" t="s">
        <v>603</v>
      </c>
      <c r="C68" s="51" t="s">
        <v>468</v>
      </c>
      <c r="D68" s="81" t="s">
        <v>459</v>
      </c>
      <c r="E68" s="81" t="s">
        <v>864</v>
      </c>
      <c r="F68" s="51" t="s">
        <v>475</v>
      </c>
      <c r="G68" s="52">
        <v>42522</v>
      </c>
      <c r="H68" s="52">
        <v>43982</v>
      </c>
      <c r="I68" s="51">
        <v>26</v>
      </c>
      <c r="J68" s="51">
        <v>100</v>
      </c>
      <c r="K68" s="51">
        <v>50</v>
      </c>
      <c r="L68" s="54">
        <v>1</v>
      </c>
      <c r="M68" s="51">
        <v>40</v>
      </c>
      <c r="N68" s="62">
        <v>1.6</v>
      </c>
      <c r="O68" s="206" t="s">
        <v>1099</v>
      </c>
      <c r="P68" s="206" t="s">
        <v>1099</v>
      </c>
      <c r="Q68" s="208" t="s">
        <v>1234</v>
      </c>
      <c r="R68" s="206" t="s">
        <v>1207</v>
      </c>
      <c r="S68" s="206" t="s">
        <v>1207</v>
      </c>
      <c r="T68" s="209" t="s">
        <v>1235</v>
      </c>
      <c r="U68" s="615"/>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167"/>
      <c r="BA68" s="167"/>
      <c r="BB68" s="167"/>
      <c r="BC68" s="167"/>
      <c r="BD68" s="167"/>
      <c r="BE68" s="167"/>
      <c r="BF68" s="167"/>
      <c r="BG68" s="167"/>
      <c r="BH68" s="167"/>
      <c r="BI68" s="167"/>
      <c r="BJ68" s="167"/>
      <c r="BK68" s="167"/>
      <c r="BL68" s="167"/>
      <c r="BM68" s="167"/>
      <c r="BN68" s="167"/>
      <c r="BO68" s="167"/>
      <c r="BP68" s="167"/>
      <c r="BQ68" s="167"/>
      <c r="BR68" s="167"/>
      <c r="BS68" s="167"/>
      <c r="BT68" s="167"/>
      <c r="BU68" s="167"/>
      <c r="BV68" s="167"/>
      <c r="BW68" s="167"/>
      <c r="BX68" s="167"/>
      <c r="BY68" s="167"/>
      <c r="BZ68" s="167"/>
      <c r="CA68" s="167"/>
      <c r="CB68" s="167"/>
      <c r="CC68" s="167"/>
      <c r="CD68" s="167"/>
      <c r="CE68" s="167"/>
      <c r="CF68" s="167"/>
      <c r="CG68" s="167"/>
      <c r="CH68" s="167"/>
      <c r="CI68" s="167"/>
      <c r="CJ68" s="167"/>
      <c r="CK68" s="167"/>
      <c r="CL68" s="167"/>
      <c r="CM68" s="167"/>
      <c r="CN68" s="167"/>
      <c r="CO68" s="167"/>
      <c r="CP68" s="167"/>
      <c r="CQ68" s="167"/>
      <c r="CR68" s="167"/>
      <c r="CS68" s="167"/>
      <c r="CT68" s="167"/>
      <c r="CU68" s="167"/>
      <c r="CV68" s="167"/>
      <c r="CW68" s="167"/>
      <c r="CX68" s="167"/>
      <c r="CY68" s="167"/>
      <c r="CZ68" s="167"/>
      <c r="DA68" s="167"/>
      <c r="DB68" s="167"/>
      <c r="DC68" s="167"/>
      <c r="DD68" s="167"/>
      <c r="DE68" s="167"/>
      <c r="DF68" s="167"/>
      <c r="DG68" s="167"/>
      <c r="DH68" s="167"/>
      <c r="DI68" s="167"/>
      <c r="DJ68" s="167"/>
      <c r="DK68" s="167"/>
      <c r="DL68" s="167"/>
      <c r="DM68" s="167"/>
      <c r="DN68" s="167"/>
      <c r="DO68" s="167"/>
      <c r="DP68" s="167"/>
      <c r="DQ68" s="167"/>
      <c r="DR68" s="167"/>
      <c r="DS68" s="167"/>
      <c r="DT68" s="167"/>
      <c r="DU68" s="167"/>
      <c r="DV68" s="167"/>
      <c r="DW68" s="167"/>
      <c r="DX68" s="167"/>
      <c r="DY68" s="167"/>
      <c r="DZ68" s="167"/>
      <c r="EA68" s="167"/>
      <c r="EB68" s="202"/>
    </row>
    <row r="69" spans="1:132" s="59" customFormat="1" ht="200.1" customHeight="1">
      <c r="A69" s="49" t="s">
        <v>1040</v>
      </c>
      <c r="B69" s="50" t="s">
        <v>603</v>
      </c>
      <c r="C69" s="51" t="s">
        <v>468</v>
      </c>
      <c r="D69" s="81" t="s">
        <v>459</v>
      </c>
      <c r="E69" s="81" t="s">
        <v>865</v>
      </c>
      <c r="F69" s="51" t="s">
        <v>475</v>
      </c>
      <c r="G69" s="52">
        <v>42522</v>
      </c>
      <c r="H69" s="52">
        <v>43982</v>
      </c>
      <c r="I69" s="51">
        <v>11</v>
      </c>
      <c r="J69" s="51">
        <v>100</v>
      </c>
      <c r="K69" s="51">
        <v>20</v>
      </c>
      <c r="L69" s="54">
        <v>1</v>
      </c>
      <c r="M69" s="51">
        <v>14</v>
      </c>
      <c r="N69" s="62">
        <v>1.4</v>
      </c>
      <c r="O69" s="206" t="s">
        <v>1099</v>
      </c>
      <c r="P69" s="206" t="s">
        <v>1099</v>
      </c>
      <c r="Q69" s="208" t="s">
        <v>1234</v>
      </c>
      <c r="R69" s="206" t="s">
        <v>1207</v>
      </c>
      <c r="S69" s="206" t="s">
        <v>1207</v>
      </c>
      <c r="T69" s="209" t="s">
        <v>1235</v>
      </c>
      <c r="U69" s="615"/>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c r="BT69" s="167"/>
      <c r="BU69" s="167"/>
      <c r="BV69" s="167"/>
      <c r="BW69" s="167"/>
      <c r="BX69" s="167"/>
      <c r="BY69" s="167"/>
      <c r="BZ69" s="167"/>
      <c r="CA69" s="167"/>
      <c r="CB69" s="167"/>
      <c r="CC69" s="167"/>
      <c r="CD69" s="167"/>
      <c r="CE69" s="167"/>
      <c r="CF69" s="167"/>
      <c r="CG69" s="167"/>
      <c r="CH69" s="167"/>
      <c r="CI69" s="167"/>
      <c r="CJ69" s="167"/>
      <c r="CK69" s="167"/>
      <c r="CL69" s="167"/>
      <c r="CM69" s="167"/>
      <c r="CN69" s="167"/>
      <c r="CO69" s="167"/>
      <c r="CP69" s="167"/>
      <c r="CQ69" s="167"/>
      <c r="CR69" s="167"/>
      <c r="CS69" s="167"/>
      <c r="CT69" s="167"/>
      <c r="CU69" s="167"/>
      <c r="CV69" s="167"/>
      <c r="CW69" s="167"/>
      <c r="CX69" s="167"/>
      <c r="CY69" s="167"/>
      <c r="CZ69" s="167"/>
      <c r="DA69" s="167"/>
      <c r="DB69" s="167"/>
      <c r="DC69" s="167"/>
      <c r="DD69" s="167"/>
      <c r="DE69" s="167"/>
      <c r="DF69" s="167"/>
      <c r="DG69" s="167"/>
      <c r="DH69" s="167"/>
      <c r="DI69" s="167"/>
      <c r="DJ69" s="167"/>
      <c r="DK69" s="167"/>
      <c r="DL69" s="167"/>
      <c r="DM69" s="167"/>
      <c r="DN69" s="167"/>
      <c r="DO69" s="167"/>
      <c r="DP69" s="167"/>
      <c r="DQ69" s="167"/>
      <c r="DR69" s="167"/>
      <c r="DS69" s="167"/>
      <c r="DT69" s="167"/>
      <c r="DU69" s="167"/>
      <c r="DV69" s="167"/>
      <c r="DW69" s="167"/>
      <c r="DX69" s="167"/>
      <c r="DY69" s="167"/>
      <c r="DZ69" s="167"/>
      <c r="EA69" s="167"/>
      <c r="EB69" s="202"/>
    </row>
    <row r="70" spans="1:132" s="59" customFormat="1" ht="200.1" customHeight="1">
      <c r="A70" s="49" t="s">
        <v>1041</v>
      </c>
      <c r="B70" s="50" t="s">
        <v>603</v>
      </c>
      <c r="C70" s="51" t="s">
        <v>468</v>
      </c>
      <c r="D70" s="81" t="s">
        <v>459</v>
      </c>
      <c r="E70" s="81" t="s">
        <v>866</v>
      </c>
      <c r="F70" s="51" t="s">
        <v>475</v>
      </c>
      <c r="G70" s="52">
        <v>42522</v>
      </c>
      <c r="H70" s="52">
        <v>43982</v>
      </c>
      <c r="I70" s="51">
        <v>14</v>
      </c>
      <c r="J70" s="51">
        <v>100</v>
      </c>
      <c r="K70" s="51">
        <v>15</v>
      </c>
      <c r="L70" s="54">
        <v>1</v>
      </c>
      <c r="M70" s="51">
        <v>14</v>
      </c>
      <c r="N70" s="62">
        <v>1.4</v>
      </c>
      <c r="O70" s="206" t="s">
        <v>1099</v>
      </c>
      <c r="P70" s="206" t="s">
        <v>1099</v>
      </c>
      <c r="Q70" s="208" t="s">
        <v>1234</v>
      </c>
      <c r="R70" s="206" t="s">
        <v>1207</v>
      </c>
      <c r="S70" s="206" t="s">
        <v>1207</v>
      </c>
      <c r="T70" s="209" t="s">
        <v>1235</v>
      </c>
      <c r="U70" s="616"/>
      <c r="V70" s="167"/>
      <c r="W70" s="167"/>
      <c r="X70" s="167"/>
      <c r="Y70" s="167"/>
      <c r="Z70" s="167"/>
      <c r="AA70" s="167"/>
      <c r="AB70" s="167"/>
      <c r="AC70" s="167"/>
      <c r="AD70" s="167"/>
      <c r="AE70" s="167"/>
      <c r="AF70" s="167"/>
      <c r="AG70" s="167"/>
      <c r="AH70" s="167"/>
      <c r="AI70" s="167"/>
      <c r="AJ70" s="167"/>
      <c r="AK70" s="167"/>
      <c r="AL70" s="167"/>
      <c r="AM70" s="167"/>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7"/>
      <c r="BR70" s="167"/>
      <c r="BS70" s="167"/>
      <c r="BT70" s="167"/>
      <c r="BU70" s="167"/>
      <c r="BV70" s="167"/>
      <c r="BW70" s="167"/>
      <c r="BX70" s="167"/>
      <c r="BY70" s="167"/>
      <c r="BZ70" s="167"/>
      <c r="CA70" s="167"/>
      <c r="CB70" s="167"/>
      <c r="CC70" s="167"/>
      <c r="CD70" s="167"/>
      <c r="CE70" s="167"/>
      <c r="CF70" s="167"/>
      <c r="CG70" s="167"/>
      <c r="CH70" s="167"/>
      <c r="CI70" s="167"/>
      <c r="CJ70" s="167"/>
      <c r="CK70" s="167"/>
      <c r="CL70" s="167"/>
      <c r="CM70" s="167"/>
      <c r="CN70" s="167"/>
      <c r="CO70" s="167"/>
      <c r="CP70" s="167"/>
      <c r="CQ70" s="167"/>
      <c r="CR70" s="167"/>
      <c r="CS70" s="167"/>
      <c r="CT70" s="167"/>
      <c r="CU70" s="167"/>
      <c r="CV70" s="167"/>
      <c r="CW70" s="167"/>
      <c r="CX70" s="167"/>
      <c r="CY70" s="167"/>
      <c r="CZ70" s="167"/>
      <c r="DA70" s="167"/>
      <c r="DB70" s="167"/>
      <c r="DC70" s="167"/>
      <c r="DD70" s="167"/>
      <c r="DE70" s="167"/>
      <c r="DF70" s="167"/>
      <c r="DG70" s="167"/>
      <c r="DH70" s="167"/>
      <c r="DI70" s="167"/>
      <c r="DJ70" s="167"/>
      <c r="DK70" s="167"/>
      <c r="DL70" s="167"/>
      <c r="DM70" s="167"/>
      <c r="DN70" s="167"/>
      <c r="DO70" s="167"/>
      <c r="DP70" s="167"/>
      <c r="DQ70" s="167"/>
      <c r="DR70" s="167"/>
      <c r="DS70" s="167"/>
      <c r="DT70" s="167"/>
      <c r="DU70" s="167"/>
      <c r="DV70" s="167"/>
      <c r="DW70" s="167"/>
      <c r="DX70" s="167"/>
      <c r="DY70" s="167"/>
      <c r="DZ70" s="167"/>
      <c r="EA70" s="167"/>
      <c r="EB70" s="202"/>
    </row>
    <row r="71" spans="1:132" s="59" customFormat="1" ht="200.1" customHeight="1">
      <c r="A71" s="49" t="s">
        <v>1042</v>
      </c>
      <c r="B71" s="50" t="s">
        <v>603</v>
      </c>
      <c r="C71" s="51" t="s">
        <v>468</v>
      </c>
      <c r="D71" s="81" t="s">
        <v>459</v>
      </c>
      <c r="E71" s="81" t="s">
        <v>867</v>
      </c>
      <c r="F71" s="51" t="s">
        <v>475</v>
      </c>
      <c r="G71" s="52">
        <v>42522</v>
      </c>
      <c r="H71" s="52">
        <v>43981</v>
      </c>
      <c r="I71" s="51">
        <v>12.5</v>
      </c>
      <c r="J71" s="51">
        <v>100</v>
      </c>
      <c r="K71" s="67">
        <v>0.125</v>
      </c>
      <c r="L71" s="67">
        <v>1</v>
      </c>
      <c r="M71" s="67">
        <v>0.125</v>
      </c>
      <c r="N71" s="62">
        <v>1</v>
      </c>
      <c r="O71" s="206" t="s">
        <v>1099</v>
      </c>
      <c r="P71" s="206" t="s">
        <v>1099</v>
      </c>
      <c r="Q71" s="207" t="s">
        <v>1237</v>
      </c>
      <c r="R71" s="206" t="s">
        <v>1099</v>
      </c>
      <c r="S71" s="206" t="s">
        <v>1099</v>
      </c>
      <c r="T71" s="246" t="s">
        <v>1238</v>
      </c>
      <c r="U71" s="617" t="s">
        <v>1239</v>
      </c>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7"/>
      <c r="BR71" s="167"/>
      <c r="BS71" s="167"/>
      <c r="BT71" s="167"/>
      <c r="BU71" s="167"/>
      <c r="BV71" s="167"/>
      <c r="BW71" s="167"/>
      <c r="BX71" s="167"/>
      <c r="BY71" s="167"/>
      <c r="BZ71" s="167"/>
      <c r="CA71" s="167"/>
      <c r="CB71" s="167"/>
      <c r="CC71" s="167"/>
      <c r="CD71" s="167"/>
      <c r="CE71" s="167"/>
      <c r="CF71" s="167"/>
      <c r="CG71" s="167"/>
      <c r="CH71" s="167"/>
      <c r="CI71" s="167"/>
      <c r="CJ71" s="167"/>
      <c r="CK71" s="167"/>
      <c r="CL71" s="167"/>
      <c r="CM71" s="167"/>
      <c r="CN71" s="167"/>
      <c r="CO71" s="167"/>
      <c r="CP71" s="167"/>
      <c r="CQ71" s="167"/>
      <c r="CR71" s="167"/>
      <c r="CS71" s="167"/>
      <c r="CT71" s="167"/>
      <c r="CU71" s="167"/>
      <c r="CV71" s="167"/>
      <c r="CW71" s="167"/>
      <c r="CX71" s="167"/>
      <c r="CY71" s="167"/>
      <c r="CZ71" s="167"/>
      <c r="DA71" s="167"/>
      <c r="DB71" s="167"/>
      <c r="DC71" s="167"/>
      <c r="DD71" s="167"/>
      <c r="DE71" s="167"/>
      <c r="DF71" s="167"/>
      <c r="DG71" s="167"/>
      <c r="DH71" s="167"/>
      <c r="DI71" s="167"/>
      <c r="DJ71" s="167"/>
      <c r="DK71" s="167"/>
      <c r="DL71" s="167"/>
      <c r="DM71" s="167"/>
      <c r="DN71" s="167"/>
      <c r="DO71" s="167"/>
      <c r="DP71" s="167"/>
      <c r="DQ71" s="167"/>
      <c r="DR71" s="167"/>
      <c r="DS71" s="167"/>
      <c r="DT71" s="167"/>
      <c r="DU71" s="167"/>
      <c r="DV71" s="167"/>
      <c r="DW71" s="167"/>
      <c r="DX71" s="167"/>
      <c r="DY71" s="167"/>
      <c r="DZ71" s="167"/>
      <c r="EA71" s="167"/>
      <c r="EB71" s="202"/>
    </row>
    <row r="72" spans="1:132" s="59" customFormat="1" ht="200.1" customHeight="1">
      <c r="A72" s="49" t="s">
        <v>1043</v>
      </c>
      <c r="B72" s="50" t="s">
        <v>603</v>
      </c>
      <c r="C72" s="51" t="s">
        <v>468</v>
      </c>
      <c r="D72" s="81" t="s">
        <v>459</v>
      </c>
      <c r="E72" s="81" t="s">
        <v>868</v>
      </c>
      <c r="F72" s="51" t="s">
        <v>475</v>
      </c>
      <c r="G72" s="52">
        <v>42522</v>
      </c>
      <c r="H72" s="52">
        <v>43981</v>
      </c>
      <c r="I72" s="51">
        <v>100</v>
      </c>
      <c r="J72" s="51">
        <v>100</v>
      </c>
      <c r="K72" s="54">
        <v>1</v>
      </c>
      <c r="L72" s="54">
        <v>1</v>
      </c>
      <c r="M72" s="54">
        <v>1</v>
      </c>
      <c r="N72" s="62">
        <v>1</v>
      </c>
      <c r="O72" s="206" t="s">
        <v>1099</v>
      </c>
      <c r="P72" s="206" t="s">
        <v>1099</v>
      </c>
      <c r="Q72" s="207" t="s">
        <v>1237</v>
      </c>
      <c r="R72" s="206" t="s">
        <v>1099</v>
      </c>
      <c r="S72" s="206" t="s">
        <v>1099</v>
      </c>
      <c r="T72" s="246" t="s">
        <v>1238</v>
      </c>
      <c r="U72" s="618"/>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7"/>
      <c r="BR72" s="167"/>
      <c r="BS72" s="167"/>
      <c r="BT72" s="167"/>
      <c r="BU72" s="167"/>
      <c r="BV72" s="167"/>
      <c r="BW72" s="167"/>
      <c r="BX72" s="167"/>
      <c r="BY72" s="167"/>
      <c r="BZ72" s="167"/>
      <c r="CA72" s="167"/>
      <c r="CB72" s="167"/>
      <c r="CC72" s="167"/>
      <c r="CD72" s="167"/>
      <c r="CE72" s="167"/>
      <c r="CF72" s="167"/>
      <c r="CG72" s="167"/>
      <c r="CH72" s="167"/>
      <c r="CI72" s="167"/>
      <c r="CJ72" s="167"/>
      <c r="CK72" s="167"/>
      <c r="CL72" s="167"/>
      <c r="CM72" s="167"/>
      <c r="CN72" s="167"/>
      <c r="CO72" s="167"/>
      <c r="CP72" s="167"/>
      <c r="CQ72" s="167"/>
      <c r="CR72" s="167"/>
      <c r="CS72" s="167"/>
      <c r="CT72" s="167"/>
      <c r="CU72" s="167"/>
      <c r="CV72" s="167"/>
      <c r="CW72" s="167"/>
      <c r="CX72" s="167"/>
      <c r="CY72" s="167"/>
      <c r="CZ72" s="167"/>
      <c r="DA72" s="167"/>
      <c r="DB72" s="167"/>
      <c r="DC72" s="167"/>
      <c r="DD72" s="167"/>
      <c r="DE72" s="167"/>
      <c r="DF72" s="167"/>
      <c r="DG72" s="167"/>
      <c r="DH72" s="167"/>
      <c r="DI72" s="167"/>
      <c r="DJ72" s="167"/>
      <c r="DK72" s="167"/>
      <c r="DL72" s="167"/>
      <c r="DM72" s="167"/>
      <c r="DN72" s="167"/>
      <c r="DO72" s="167"/>
      <c r="DP72" s="167"/>
      <c r="DQ72" s="167"/>
      <c r="DR72" s="167"/>
      <c r="DS72" s="167"/>
      <c r="DT72" s="167"/>
      <c r="DU72" s="167"/>
      <c r="DV72" s="167"/>
      <c r="DW72" s="167"/>
      <c r="DX72" s="167"/>
      <c r="DY72" s="167"/>
      <c r="DZ72" s="167"/>
      <c r="EA72" s="167"/>
      <c r="EB72" s="202"/>
    </row>
    <row r="73" spans="1:132" s="59" customFormat="1" ht="200.1" customHeight="1">
      <c r="A73" s="49" t="s">
        <v>1020</v>
      </c>
      <c r="B73" s="81" t="s">
        <v>603</v>
      </c>
      <c r="C73" s="51" t="s">
        <v>468</v>
      </c>
      <c r="D73" s="81" t="s">
        <v>933</v>
      </c>
      <c r="E73" s="81" t="s">
        <v>934</v>
      </c>
      <c r="F73" s="51" t="s">
        <v>476</v>
      </c>
      <c r="G73" s="52">
        <v>42856</v>
      </c>
      <c r="H73" s="52">
        <v>43982</v>
      </c>
      <c r="I73" s="51">
        <v>1</v>
      </c>
      <c r="J73" s="62">
        <v>1</v>
      </c>
      <c r="K73" s="51">
        <v>1</v>
      </c>
      <c r="L73" s="62">
        <v>1</v>
      </c>
      <c r="M73" s="51">
        <v>1</v>
      </c>
      <c r="N73" s="62">
        <v>1</v>
      </c>
      <c r="O73" s="266" t="s">
        <v>1099</v>
      </c>
      <c r="P73" s="266" t="s">
        <v>1099</v>
      </c>
      <c r="Q73" s="266" t="s">
        <v>1343</v>
      </c>
      <c r="R73" s="266" t="s">
        <v>1101</v>
      </c>
      <c r="S73" s="266" t="s">
        <v>1101</v>
      </c>
      <c r="T73" s="266" t="s">
        <v>888</v>
      </c>
      <c r="U73" s="267" t="s">
        <v>1344</v>
      </c>
      <c r="V73" s="167"/>
      <c r="W73" s="167"/>
      <c r="X73" s="167"/>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67"/>
      <c r="BR73" s="167"/>
      <c r="BS73" s="167"/>
      <c r="BT73" s="167"/>
      <c r="BU73" s="167"/>
      <c r="BV73" s="167"/>
      <c r="BW73" s="167"/>
      <c r="BX73" s="167"/>
      <c r="BY73" s="167"/>
      <c r="BZ73" s="167"/>
      <c r="CA73" s="167"/>
      <c r="CB73" s="167"/>
      <c r="CC73" s="167"/>
      <c r="CD73" s="167"/>
      <c r="CE73" s="167"/>
      <c r="CF73" s="167"/>
      <c r="CG73" s="167"/>
      <c r="CH73" s="167"/>
      <c r="CI73" s="167"/>
      <c r="CJ73" s="167"/>
      <c r="CK73" s="167"/>
      <c r="CL73" s="167"/>
      <c r="CM73" s="167"/>
      <c r="CN73" s="167"/>
      <c r="CO73" s="167"/>
      <c r="CP73" s="167"/>
      <c r="CQ73" s="167"/>
      <c r="CR73" s="167"/>
      <c r="CS73" s="167"/>
      <c r="CT73" s="167"/>
      <c r="CU73" s="167"/>
      <c r="CV73" s="167"/>
      <c r="CW73" s="167"/>
      <c r="CX73" s="167"/>
      <c r="CY73" s="167"/>
      <c r="CZ73" s="167"/>
      <c r="DA73" s="167"/>
      <c r="DB73" s="167"/>
      <c r="DC73" s="167"/>
      <c r="DD73" s="167"/>
      <c r="DE73" s="167"/>
      <c r="DF73" s="167"/>
      <c r="DG73" s="167"/>
      <c r="DH73" s="167"/>
      <c r="DI73" s="167"/>
      <c r="DJ73" s="167"/>
      <c r="DK73" s="167"/>
      <c r="DL73" s="167"/>
      <c r="DM73" s="167"/>
      <c r="DN73" s="167"/>
      <c r="DO73" s="167"/>
      <c r="DP73" s="167"/>
      <c r="DQ73" s="167"/>
      <c r="DR73" s="167"/>
      <c r="DS73" s="167"/>
      <c r="DT73" s="167"/>
      <c r="DU73" s="167"/>
      <c r="DV73" s="167"/>
      <c r="DW73" s="167"/>
      <c r="DX73" s="167"/>
      <c r="DY73" s="167"/>
      <c r="DZ73" s="167"/>
      <c r="EA73" s="167"/>
      <c r="EB73" s="202"/>
    </row>
    <row r="74" spans="1:132" s="59" customFormat="1" ht="200.1" customHeight="1">
      <c r="A74" s="49" t="s">
        <v>999</v>
      </c>
      <c r="B74" s="50" t="s">
        <v>603</v>
      </c>
      <c r="C74" s="51" t="s">
        <v>468</v>
      </c>
      <c r="D74" s="81" t="s">
        <v>459</v>
      </c>
      <c r="E74" s="81" t="s">
        <v>869</v>
      </c>
      <c r="F74" s="51" t="s">
        <v>462</v>
      </c>
      <c r="G74" s="77">
        <v>42736</v>
      </c>
      <c r="H74" s="77">
        <v>43982</v>
      </c>
      <c r="I74" s="54">
        <v>1</v>
      </c>
      <c r="J74" s="54">
        <v>1</v>
      </c>
      <c r="K74" s="54">
        <v>1</v>
      </c>
      <c r="L74" s="54">
        <v>1</v>
      </c>
      <c r="M74" s="54">
        <v>1</v>
      </c>
      <c r="N74" s="62">
        <v>1</v>
      </c>
      <c r="O74" s="266" t="s">
        <v>1099</v>
      </c>
      <c r="P74" s="266" t="s">
        <v>1099</v>
      </c>
      <c r="Q74" s="266" t="s">
        <v>1415</v>
      </c>
      <c r="R74" s="266" t="s">
        <v>1101</v>
      </c>
      <c r="S74" s="266" t="s">
        <v>777</v>
      </c>
      <c r="T74" s="266" t="s">
        <v>777</v>
      </c>
      <c r="U74" s="266"/>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7"/>
      <c r="BQ74" s="167"/>
      <c r="BR74" s="167"/>
      <c r="BS74" s="167"/>
      <c r="BT74" s="167"/>
      <c r="BU74" s="167"/>
      <c r="BV74" s="167"/>
      <c r="BW74" s="167"/>
      <c r="BX74" s="167"/>
      <c r="BY74" s="167"/>
      <c r="BZ74" s="167"/>
      <c r="CA74" s="167"/>
      <c r="CB74" s="167"/>
      <c r="CC74" s="167"/>
      <c r="CD74" s="167"/>
      <c r="CE74" s="167"/>
      <c r="CF74" s="167"/>
      <c r="CG74" s="167"/>
      <c r="CH74" s="167"/>
      <c r="CI74" s="167"/>
      <c r="CJ74" s="167"/>
      <c r="CK74" s="167"/>
      <c r="CL74" s="167"/>
      <c r="CM74" s="167"/>
      <c r="CN74" s="167"/>
      <c r="CO74" s="167"/>
      <c r="CP74" s="167"/>
      <c r="CQ74" s="167"/>
      <c r="CR74" s="167"/>
      <c r="CS74" s="167"/>
      <c r="CT74" s="167"/>
      <c r="CU74" s="167"/>
      <c r="CV74" s="167"/>
      <c r="CW74" s="167"/>
      <c r="CX74" s="167"/>
      <c r="CY74" s="167"/>
      <c r="CZ74" s="167"/>
      <c r="DA74" s="167"/>
      <c r="DB74" s="167"/>
      <c r="DC74" s="167"/>
      <c r="DD74" s="167"/>
      <c r="DE74" s="167"/>
      <c r="DF74" s="167"/>
      <c r="DG74" s="167"/>
      <c r="DH74" s="167"/>
      <c r="DI74" s="167"/>
      <c r="DJ74" s="167"/>
      <c r="DK74" s="167"/>
      <c r="DL74" s="167"/>
      <c r="DM74" s="167"/>
      <c r="DN74" s="167"/>
      <c r="DO74" s="167"/>
      <c r="DP74" s="167"/>
      <c r="DQ74" s="167"/>
      <c r="DR74" s="167"/>
      <c r="DS74" s="167"/>
      <c r="DT74" s="167"/>
      <c r="DU74" s="167"/>
      <c r="DV74" s="167"/>
      <c r="DW74" s="167"/>
      <c r="DX74" s="167"/>
      <c r="DY74" s="167"/>
      <c r="DZ74" s="167"/>
      <c r="EA74" s="167"/>
      <c r="EB74" s="202"/>
    </row>
    <row r="75" spans="1:132" s="59" customFormat="1" ht="102">
      <c r="A75" s="49" t="s">
        <v>1017</v>
      </c>
      <c r="B75" s="50" t="s">
        <v>599</v>
      </c>
      <c r="C75" s="51" t="s">
        <v>607</v>
      </c>
      <c r="D75" s="81" t="s">
        <v>454</v>
      </c>
      <c r="E75" s="81" t="s">
        <v>842</v>
      </c>
      <c r="F75" s="51" t="s">
        <v>474</v>
      </c>
      <c r="G75" s="128">
        <v>42522</v>
      </c>
      <c r="H75" s="128">
        <v>43982</v>
      </c>
      <c r="I75" s="125"/>
      <c r="J75" s="125" t="s">
        <v>1071</v>
      </c>
      <c r="K75" s="125">
        <v>316</v>
      </c>
      <c r="L75" s="125"/>
      <c r="M75" s="125">
        <v>44</v>
      </c>
      <c r="N75" s="126">
        <v>0.44</v>
      </c>
      <c r="O75" s="266" t="s">
        <v>1099</v>
      </c>
      <c r="P75" s="266" t="s">
        <v>1099</v>
      </c>
      <c r="Q75" s="266" t="s">
        <v>1370</v>
      </c>
      <c r="R75" s="266" t="s">
        <v>1101</v>
      </c>
      <c r="S75" s="266" t="s">
        <v>1103</v>
      </c>
      <c r="T75" s="266" t="s">
        <v>1103</v>
      </c>
      <c r="U75" s="207" t="s">
        <v>1371</v>
      </c>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7"/>
      <c r="BQ75" s="167"/>
      <c r="BR75" s="167"/>
      <c r="BS75" s="167"/>
      <c r="BT75" s="167"/>
      <c r="BU75" s="167"/>
      <c r="BV75" s="167"/>
      <c r="BW75" s="167"/>
      <c r="BX75" s="167"/>
      <c r="BY75" s="167"/>
      <c r="BZ75" s="167"/>
      <c r="CA75" s="167"/>
      <c r="CB75" s="167"/>
      <c r="CC75" s="167"/>
      <c r="CD75" s="167"/>
      <c r="CE75" s="167"/>
      <c r="CF75" s="167"/>
      <c r="CG75" s="167"/>
      <c r="CH75" s="167"/>
      <c r="CI75" s="167"/>
      <c r="CJ75" s="167"/>
      <c r="CK75" s="167"/>
      <c r="CL75" s="167"/>
      <c r="CM75" s="167"/>
      <c r="CN75" s="167"/>
      <c r="CO75" s="167"/>
      <c r="CP75" s="167"/>
      <c r="CQ75" s="167"/>
      <c r="CR75" s="167"/>
      <c r="CS75" s="167"/>
      <c r="CT75" s="167"/>
      <c r="CU75" s="167"/>
      <c r="CV75" s="167"/>
      <c r="CW75" s="167"/>
      <c r="CX75" s="167"/>
      <c r="CY75" s="167"/>
      <c r="CZ75" s="167"/>
      <c r="DA75" s="167"/>
      <c r="DB75" s="167"/>
      <c r="DC75" s="167"/>
      <c r="DD75" s="167"/>
      <c r="DE75" s="167"/>
      <c r="DF75" s="167"/>
      <c r="DG75" s="167"/>
      <c r="DH75" s="167"/>
      <c r="DI75" s="167"/>
      <c r="DJ75" s="167"/>
      <c r="DK75" s="167"/>
      <c r="DL75" s="167"/>
      <c r="DM75" s="167"/>
      <c r="DN75" s="167"/>
      <c r="DO75" s="167"/>
      <c r="DP75" s="167"/>
      <c r="DQ75" s="167"/>
      <c r="DR75" s="167"/>
      <c r="DS75" s="167"/>
      <c r="DT75" s="167"/>
      <c r="DU75" s="167"/>
      <c r="DV75" s="167"/>
      <c r="DW75" s="167"/>
      <c r="DX75" s="167"/>
      <c r="DY75" s="167"/>
      <c r="DZ75" s="167"/>
      <c r="EA75" s="167"/>
      <c r="EB75" s="202"/>
    </row>
    <row r="76" spans="1:132" s="59" customFormat="1" ht="102">
      <c r="A76" s="49" t="s">
        <v>1014</v>
      </c>
      <c r="B76" s="50" t="s">
        <v>599</v>
      </c>
      <c r="C76" s="51" t="s">
        <v>607</v>
      </c>
      <c r="D76" s="81" t="s">
        <v>454</v>
      </c>
      <c r="E76" s="280" t="s">
        <v>843</v>
      </c>
      <c r="F76" s="51" t="s">
        <v>474</v>
      </c>
      <c r="G76" s="52">
        <v>42522</v>
      </c>
      <c r="H76" s="52">
        <v>43982</v>
      </c>
      <c r="I76" s="199">
        <v>193</v>
      </c>
      <c r="J76" s="127">
        <v>0.1</v>
      </c>
      <c r="K76" s="200">
        <v>185</v>
      </c>
      <c r="L76" s="125"/>
      <c r="M76" s="125">
        <v>247</v>
      </c>
      <c r="N76" s="126"/>
      <c r="O76" s="281" t="s">
        <v>1099</v>
      </c>
      <c r="P76" s="281" t="s">
        <v>1099</v>
      </c>
      <c r="Q76" s="281" t="s">
        <v>1370</v>
      </c>
      <c r="R76" s="281" t="s">
        <v>1101</v>
      </c>
      <c r="S76" s="281" t="s">
        <v>1101</v>
      </c>
      <c r="T76" s="281" t="s">
        <v>1103</v>
      </c>
      <c r="U76" s="207" t="s">
        <v>1490</v>
      </c>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c r="BK76" s="167"/>
      <c r="BL76" s="167"/>
      <c r="BM76" s="167"/>
      <c r="BN76" s="167"/>
      <c r="BO76" s="167"/>
      <c r="BP76" s="167"/>
      <c r="BQ76" s="167"/>
      <c r="BR76" s="167"/>
      <c r="BS76" s="167"/>
      <c r="BT76" s="167"/>
      <c r="BU76" s="167"/>
      <c r="BV76" s="167"/>
      <c r="BW76" s="167"/>
      <c r="BX76" s="167"/>
      <c r="BY76" s="167"/>
      <c r="BZ76" s="167"/>
      <c r="CA76" s="167"/>
      <c r="CB76" s="167"/>
      <c r="CC76" s="167"/>
      <c r="CD76" s="167"/>
      <c r="CE76" s="167"/>
      <c r="CF76" s="167"/>
      <c r="CG76" s="167"/>
      <c r="CH76" s="167"/>
      <c r="CI76" s="167"/>
      <c r="CJ76" s="167"/>
      <c r="CK76" s="167"/>
      <c r="CL76" s="167"/>
      <c r="CM76" s="167"/>
      <c r="CN76" s="167"/>
      <c r="CO76" s="167"/>
      <c r="CP76" s="167"/>
      <c r="CQ76" s="167"/>
      <c r="CR76" s="167"/>
      <c r="CS76" s="167"/>
      <c r="CT76" s="167"/>
      <c r="CU76" s="167"/>
      <c r="CV76" s="167"/>
      <c r="CW76" s="167"/>
      <c r="CX76" s="167"/>
      <c r="CY76" s="167"/>
      <c r="CZ76" s="167"/>
      <c r="DA76" s="167"/>
      <c r="DB76" s="167"/>
      <c r="DC76" s="167"/>
      <c r="DD76" s="167"/>
      <c r="DE76" s="167"/>
      <c r="DF76" s="167"/>
      <c r="DG76" s="167"/>
      <c r="DH76" s="167"/>
      <c r="DI76" s="167"/>
      <c r="DJ76" s="167"/>
      <c r="DK76" s="167"/>
      <c r="DL76" s="167"/>
      <c r="DM76" s="167"/>
      <c r="DN76" s="167"/>
      <c r="DO76" s="167"/>
      <c r="DP76" s="167"/>
      <c r="DQ76" s="167"/>
      <c r="DR76" s="167"/>
      <c r="DS76" s="167"/>
      <c r="DT76" s="167"/>
      <c r="DU76" s="167"/>
      <c r="DV76" s="167"/>
      <c r="DW76" s="167"/>
      <c r="DX76" s="167"/>
      <c r="DY76" s="167"/>
      <c r="DZ76" s="167"/>
      <c r="EA76" s="167"/>
      <c r="EB76" s="202"/>
    </row>
    <row r="77" spans="1:132" s="59" customFormat="1" ht="200.1" customHeight="1">
      <c r="A77" s="49" t="s">
        <v>1011</v>
      </c>
      <c r="B77" s="50" t="s">
        <v>599</v>
      </c>
      <c r="C77" s="51" t="s">
        <v>607</v>
      </c>
      <c r="D77" s="81" t="s">
        <v>454</v>
      </c>
      <c r="E77" s="81" t="s">
        <v>844</v>
      </c>
      <c r="F77" s="51" t="s">
        <v>472</v>
      </c>
      <c r="G77" s="52">
        <v>42522</v>
      </c>
      <c r="H77" s="52">
        <v>43981</v>
      </c>
      <c r="I77" s="51" t="s">
        <v>1060</v>
      </c>
      <c r="J77" s="51" t="s">
        <v>1060</v>
      </c>
      <c r="K77" s="51" t="s">
        <v>1060</v>
      </c>
      <c r="L77" s="51" t="s">
        <v>1060</v>
      </c>
      <c r="M77" s="51" t="s">
        <v>1060</v>
      </c>
      <c r="N77" s="51" t="s">
        <v>1060</v>
      </c>
      <c r="O77" s="206" t="s">
        <v>1099</v>
      </c>
      <c r="P77" s="206" t="s">
        <v>1099</v>
      </c>
      <c r="Q77" s="207" t="s">
        <v>1175</v>
      </c>
      <c r="R77" s="207" t="s">
        <v>1099</v>
      </c>
      <c r="S77" s="206" t="s">
        <v>1099</v>
      </c>
      <c r="T77" s="207" t="s">
        <v>1176</v>
      </c>
      <c r="U77" s="209" t="s">
        <v>1177</v>
      </c>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c r="BR77" s="167"/>
      <c r="BS77" s="167"/>
      <c r="BT77" s="167"/>
      <c r="BU77" s="167"/>
      <c r="BV77" s="167"/>
      <c r="BW77" s="167"/>
      <c r="BX77" s="167"/>
      <c r="BY77" s="167"/>
      <c r="BZ77" s="167"/>
      <c r="CA77" s="167"/>
      <c r="CB77" s="167"/>
      <c r="CC77" s="167"/>
      <c r="CD77" s="167"/>
      <c r="CE77" s="167"/>
      <c r="CF77" s="167"/>
      <c r="CG77" s="167"/>
      <c r="CH77" s="167"/>
      <c r="CI77" s="167"/>
      <c r="CJ77" s="167"/>
      <c r="CK77" s="167"/>
      <c r="CL77" s="167"/>
      <c r="CM77" s="167"/>
      <c r="CN77" s="167"/>
      <c r="CO77" s="167"/>
      <c r="CP77" s="167"/>
      <c r="CQ77" s="167"/>
      <c r="CR77" s="167"/>
      <c r="CS77" s="167"/>
      <c r="CT77" s="167"/>
      <c r="CU77" s="167"/>
      <c r="CV77" s="167"/>
      <c r="CW77" s="167"/>
      <c r="CX77" s="167"/>
      <c r="CY77" s="167"/>
      <c r="CZ77" s="167"/>
      <c r="DA77" s="167"/>
      <c r="DB77" s="167"/>
      <c r="DC77" s="167"/>
      <c r="DD77" s="167"/>
      <c r="DE77" s="167"/>
      <c r="DF77" s="167"/>
      <c r="DG77" s="167"/>
      <c r="DH77" s="167"/>
      <c r="DI77" s="167"/>
      <c r="DJ77" s="167"/>
      <c r="DK77" s="167"/>
      <c r="DL77" s="167"/>
      <c r="DM77" s="167"/>
      <c r="DN77" s="167"/>
      <c r="DO77" s="167"/>
      <c r="DP77" s="167"/>
      <c r="DQ77" s="167"/>
      <c r="DR77" s="167"/>
      <c r="DS77" s="167"/>
      <c r="DT77" s="167"/>
      <c r="DU77" s="167"/>
      <c r="DV77" s="167"/>
      <c r="DW77" s="167"/>
      <c r="DX77" s="167"/>
      <c r="DY77" s="167"/>
      <c r="DZ77" s="167"/>
      <c r="EA77" s="167"/>
      <c r="EB77" s="202"/>
    </row>
    <row r="78" spans="1:132" s="59" customFormat="1" ht="200.1" customHeight="1">
      <c r="A78" s="49" t="s">
        <v>1012</v>
      </c>
      <c r="B78" s="50" t="s">
        <v>599</v>
      </c>
      <c r="C78" s="51" t="s">
        <v>607</v>
      </c>
      <c r="D78" s="81" t="s">
        <v>454</v>
      </c>
      <c r="E78" s="81" t="s">
        <v>658</v>
      </c>
      <c r="F78" s="51" t="s">
        <v>472</v>
      </c>
      <c r="G78" s="52">
        <v>42522</v>
      </c>
      <c r="H78" s="52">
        <v>43981</v>
      </c>
      <c r="I78" s="51"/>
      <c r="J78" s="51"/>
      <c r="K78" s="51">
        <v>1.946</v>
      </c>
      <c r="L78" s="54">
        <v>1</v>
      </c>
      <c r="M78" s="51" t="s">
        <v>1060</v>
      </c>
      <c r="N78" s="51" t="s">
        <v>1060</v>
      </c>
      <c r="O78" s="206" t="s">
        <v>1099</v>
      </c>
      <c r="P78" s="206" t="s">
        <v>1099</v>
      </c>
      <c r="Q78" s="207" t="s">
        <v>1175</v>
      </c>
      <c r="R78" s="207" t="s">
        <v>1099</v>
      </c>
      <c r="S78" s="206" t="s">
        <v>1101</v>
      </c>
      <c r="T78" s="206"/>
      <c r="U78" s="15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7"/>
      <c r="BP78" s="167"/>
      <c r="BQ78" s="167"/>
      <c r="BR78" s="167"/>
      <c r="BS78" s="167"/>
      <c r="BT78" s="167"/>
      <c r="BU78" s="167"/>
      <c r="BV78" s="167"/>
      <c r="BW78" s="167"/>
      <c r="BX78" s="167"/>
      <c r="BY78" s="167"/>
      <c r="BZ78" s="167"/>
      <c r="CA78" s="167"/>
      <c r="CB78" s="167"/>
      <c r="CC78" s="167"/>
      <c r="CD78" s="167"/>
      <c r="CE78" s="167"/>
      <c r="CF78" s="167"/>
      <c r="CG78" s="167"/>
      <c r="CH78" s="167"/>
      <c r="CI78" s="167"/>
      <c r="CJ78" s="167"/>
      <c r="CK78" s="167"/>
      <c r="CL78" s="167"/>
      <c r="CM78" s="167"/>
      <c r="CN78" s="167"/>
      <c r="CO78" s="167"/>
      <c r="CP78" s="167"/>
      <c r="CQ78" s="167"/>
      <c r="CR78" s="167"/>
      <c r="CS78" s="167"/>
      <c r="CT78" s="167"/>
      <c r="CU78" s="167"/>
      <c r="CV78" s="167"/>
      <c r="CW78" s="167"/>
      <c r="CX78" s="167"/>
      <c r="CY78" s="167"/>
      <c r="CZ78" s="167"/>
      <c r="DA78" s="167"/>
      <c r="DB78" s="167"/>
      <c r="DC78" s="167"/>
      <c r="DD78" s="167"/>
      <c r="DE78" s="167"/>
      <c r="DF78" s="167"/>
      <c r="DG78" s="167"/>
      <c r="DH78" s="167"/>
      <c r="DI78" s="167"/>
      <c r="DJ78" s="167"/>
      <c r="DK78" s="167"/>
      <c r="DL78" s="167"/>
      <c r="DM78" s="167"/>
      <c r="DN78" s="167"/>
      <c r="DO78" s="167"/>
      <c r="DP78" s="167"/>
      <c r="DQ78" s="167"/>
      <c r="DR78" s="167"/>
      <c r="DS78" s="167"/>
      <c r="DT78" s="167"/>
      <c r="DU78" s="167"/>
      <c r="DV78" s="167"/>
      <c r="DW78" s="167"/>
      <c r="DX78" s="167"/>
      <c r="DY78" s="167"/>
      <c r="DZ78" s="167"/>
      <c r="EA78" s="167"/>
      <c r="EB78" s="202"/>
    </row>
    <row r="79" spans="1:132" s="59" customFormat="1" ht="200.1" customHeight="1">
      <c r="A79" s="49" t="s">
        <v>1013</v>
      </c>
      <c r="B79" s="50" t="s">
        <v>599</v>
      </c>
      <c r="C79" s="51" t="s">
        <v>607</v>
      </c>
      <c r="D79" s="81" t="s">
        <v>454</v>
      </c>
      <c r="E79" s="81" t="s">
        <v>845</v>
      </c>
      <c r="F79" s="51" t="s">
        <v>472</v>
      </c>
      <c r="G79" s="52">
        <v>42522</v>
      </c>
      <c r="H79" s="52">
        <v>43981</v>
      </c>
      <c r="I79" s="51" t="s">
        <v>1060</v>
      </c>
      <c r="J79" s="51" t="s">
        <v>1060</v>
      </c>
      <c r="K79" s="51">
        <v>5.0640000000000001</v>
      </c>
      <c r="L79" s="54">
        <v>1</v>
      </c>
      <c r="M79" s="51">
        <v>544</v>
      </c>
      <c r="N79" s="54">
        <v>1</v>
      </c>
      <c r="O79" s="206" t="s">
        <v>1099</v>
      </c>
      <c r="P79" s="206" t="s">
        <v>1099</v>
      </c>
      <c r="Q79" s="207" t="s">
        <v>1175</v>
      </c>
      <c r="R79" s="206" t="s">
        <v>1101</v>
      </c>
      <c r="S79" s="206" t="s">
        <v>1101</v>
      </c>
      <c r="T79" s="207" t="s">
        <v>1178</v>
      </c>
      <c r="U79" s="207" t="s">
        <v>1179</v>
      </c>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c r="BP79" s="167"/>
      <c r="BQ79" s="167"/>
      <c r="BR79" s="167"/>
      <c r="BS79" s="167"/>
      <c r="BT79" s="167"/>
      <c r="BU79" s="167"/>
      <c r="BV79" s="167"/>
      <c r="BW79" s="167"/>
      <c r="BX79" s="167"/>
      <c r="BY79" s="167"/>
      <c r="BZ79" s="167"/>
      <c r="CA79" s="167"/>
      <c r="CB79" s="167"/>
      <c r="CC79" s="167"/>
      <c r="CD79" s="167"/>
      <c r="CE79" s="167"/>
      <c r="CF79" s="167"/>
      <c r="CG79" s="167"/>
      <c r="CH79" s="167"/>
      <c r="CI79" s="167"/>
      <c r="CJ79" s="167"/>
      <c r="CK79" s="167"/>
      <c r="CL79" s="167"/>
      <c r="CM79" s="167"/>
      <c r="CN79" s="167"/>
      <c r="CO79" s="167"/>
      <c r="CP79" s="167"/>
      <c r="CQ79" s="167"/>
      <c r="CR79" s="167"/>
      <c r="CS79" s="167"/>
      <c r="CT79" s="167"/>
      <c r="CU79" s="167"/>
      <c r="CV79" s="167"/>
      <c r="CW79" s="167"/>
      <c r="CX79" s="167"/>
      <c r="CY79" s="167"/>
      <c r="CZ79" s="167"/>
      <c r="DA79" s="167"/>
      <c r="DB79" s="167"/>
      <c r="DC79" s="167"/>
      <c r="DD79" s="167"/>
      <c r="DE79" s="167"/>
      <c r="DF79" s="167"/>
      <c r="DG79" s="167"/>
      <c r="DH79" s="167"/>
      <c r="DI79" s="167"/>
      <c r="DJ79" s="167"/>
      <c r="DK79" s="167"/>
      <c r="DL79" s="167"/>
      <c r="DM79" s="167"/>
      <c r="DN79" s="167"/>
      <c r="DO79" s="167"/>
      <c r="DP79" s="167"/>
      <c r="DQ79" s="167"/>
      <c r="DR79" s="167"/>
      <c r="DS79" s="167"/>
      <c r="DT79" s="167"/>
      <c r="DU79" s="167"/>
      <c r="DV79" s="167"/>
      <c r="DW79" s="167"/>
      <c r="DX79" s="167"/>
      <c r="DY79" s="167"/>
      <c r="DZ79" s="167"/>
      <c r="EA79" s="167"/>
      <c r="EB79" s="202"/>
    </row>
    <row r="80" spans="1:132" s="59" customFormat="1" ht="102">
      <c r="A80" s="49" t="s">
        <v>1036</v>
      </c>
      <c r="B80" s="50" t="s">
        <v>599</v>
      </c>
      <c r="C80" s="51" t="s">
        <v>607</v>
      </c>
      <c r="D80" s="81" t="s">
        <v>454</v>
      </c>
      <c r="E80" s="81" t="s">
        <v>846</v>
      </c>
      <c r="F80" s="51" t="s">
        <v>474</v>
      </c>
      <c r="G80" s="52">
        <v>42522</v>
      </c>
      <c r="H80" s="52">
        <v>43982</v>
      </c>
      <c r="I80" s="199">
        <v>962</v>
      </c>
      <c r="J80" s="125" t="s">
        <v>1072</v>
      </c>
      <c r="K80" s="200">
        <v>618</v>
      </c>
      <c r="L80" s="125"/>
      <c r="M80" s="125">
        <v>77</v>
      </c>
      <c r="N80" s="125"/>
      <c r="O80" s="266" t="s">
        <v>1099</v>
      </c>
      <c r="P80" s="266" t="s">
        <v>1099</v>
      </c>
      <c r="Q80" s="266" t="s">
        <v>1370</v>
      </c>
      <c r="R80" s="266" t="s">
        <v>1099</v>
      </c>
      <c r="S80" s="266" t="s">
        <v>1099</v>
      </c>
      <c r="T80" s="267" t="s">
        <v>1374</v>
      </c>
      <c r="U80" s="207" t="s">
        <v>1375</v>
      </c>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BY80" s="167"/>
      <c r="BZ80" s="167"/>
      <c r="CA80" s="167"/>
      <c r="CB80" s="167"/>
      <c r="CC80" s="167"/>
      <c r="CD80" s="167"/>
      <c r="CE80" s="167"/>
      <c r="CF80" s="167"/>
      <c r="CG80" s="167"/>
      <c r="CH80" s="167"/>
      <c r="CI80" s="167"/>
      <c r="CJ80" s="167"/>
      <c r="CK80" s="167"/>
      <c r="CL80" s="167"/>
      <c r="CM80" s="167"/>
      <c r="CN80" s="167"/>
      <c r="CO80" s="167"/>
      <c r="CP80" s="167"/>
      <c r="CQ80" s="167"/>
      <c r="CR80" s="167"/>
      <c r="CS80" s="167"/>
      <c r="CT80" s="167"/>
      <c r="CU80" s="167"/>
      <c r="CV80" s="167"/>
      <c r="CW80" s="167"/>
      <c r="CX80" s="167"/>
      <c r="CY80" s="167"/>
      <c r="CZ80" s="167"/>
      <c r="DA80" s="167"/>
      <c r="DB80" s="167"/>
      <c r="DC80" s="167"/>
      <c r="DD80" s="167"/>
      <c r="DE80" s="167"/>
      <c r="DF80" s="167"/>
      <c r="DG80" s="167"/>
      <c r="DH80" s="167"/>
      <c r="DI80" s="167"/>
      <c r="DJ80" s="167"/>
      <c r="DK80" s="167"/>
      <c r="DL80" s="167"/>
      <c r="DM80" s="167"/>
      <c r="DN80" s="167"/>
      <c r="DO80" s="167"/>
      <c r="DP80" s="167"/>
      <c r="DQ80" s="167"/>
      <c r="DR80" s="167"/>
      <c r="DS80" s="167"/>
      <c r="DT80" s="167"/>
      <c r="DU80" s="167"/>
      <c r="DV80" s="167"/>
      <c r="DW80" s="167"/>
      <c r="DX80" s="167"/>
      <c r="DY80" s="167"/>
      <c r="DZ80" s="167"/>
      <c r="EA80" s="167"/>
      <c r="EB80" s="202"/>
    </row>
    <row r="81" spans="1:132" s="59" customFormat="1" ht="102">
      <c r="A81" s="49" t="s">
        <v>1035</v>
      </c>
      <c r="B81" s="50" t="s">
        <v>599</v>
      </c>
      <c r="C81" s="51" t="s">
        <v>607</v>
      </c>
      <c r="D81" s="81" t="s">
        <v>454</v>
      </c>
      <c r="E81" s="81" t="s">
        <v>1376</v>
      </c>
      <c r="F81" s="51" t="s">
        <v>474</v>
      </c>
      <c r="G81" s="52">
        <v>42522</v>
      </c>
      <c r="H81" s="52">
        <v>43982</v>
      </c>
      <c r="I81" s="125"/>
      <c r="J81" s="126">
        <v>0.1</v>
      </c>
      <c r="K81" s="125">
        <v>759</v>
      </c>
      <c r="L81" s="125"/>
      <c r="M81" s="125">
        <v>671</v>
      </c>
      <c r="N81" s="125"/>
      <c r="O81" s="266" t="s">
        <v>1099</v>
      </c>
      <c r="P81" s="266" t="s">
        <v>1099</v>
      </c>
      <c r="Q81" s="207" t="s">
        <v>1373</v>
      </c>
      <c r="R81" s="266" t="s">
        <v>1099</v>
      </c>
      <c r="S81" s="266" t="s">
        <v>1099</v>
      </c>
      <c r="T81" s="207" t="s">
        <v>1491</v>
      </c>
      <c r="U81" s="207" t="s">
        <v>1492</v>
      </c>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7"/>
      <c r="CE81" s="167"/>
      <c r="CF81" s="167"/>
      <c r="CG81" s="167"/>
      <c r="CH81" s="167"/>
      <c r="CI81" s="167"/>
      <c r="CJ81" s="167"/>
      <c r="CK81" s="167"/>
      <c r="CL81" s="167"/>
      <c r="CM81" s="167"/>
      <c r="CN81" s="167"/>
      <c r="CO81" s="167"/>
      <c r="CP81" s="167"/>
      <c r="CQ81" s="167"/>
      <c r="CR81" s="167"/>
      <c r="CS81" s="167"/>
      <c r="CT81" s="167"/>
      <c r="CU81" s="167"/>
      <c r="CV81" s="167"/>
      <c r="CW81" s="167"/>
      <c r="CX81" s="167"/>
      <c r="CY81" s="167"/>
      <c r="CZ81" s="167"/>
      <c r="DA81" s="167"/>
      <c r="DB81" s="167"/>
      <c r="DC81" s="167"/>
      <c r="DD81" s="167"/>
      <c r="DE81" s="167"/>
      <c r="DF81" s="167"/>
      <c r="DG81" s="167"/>
      <c r="DH81" s="167"/>
      <c r="DI81" s="167"/>
      <c r="DJ81" s="167"/>
      <c r="DK81" s="167"/>
      <c r="DL81" s="167"/>
      <c r="DM81" s="167"/>
      <c r="DN81" s="167"/>
      <c r="DO81" s="167"/>
      <c r="DP81" s="167"/>
      <c r="DQ81" s="167"/>
      <c r="DR81" s="167"/>
      <c r="DS81" s="167"/>
      <c r="DT81" s="167"/>
      <c r="DU81" s="167"/>
      <c r="DV81" s="167"/>
      <c r="DW81" s="167"/>
      <c r="DX81" s="167"/>
      <c r="DY81" s="167"/>
      <c r="DZ81" s="167"/>
      <c r="EA81" s="167"/>
      <c r="EB81" s="202"/>
    </row>
    <row r="82" spans="1:132" s="59" customFormat="1" ht="200.1" customHeight="1">
      <c r="A82" s="51" t="s">
        <v>1000</v>
      </c>
      <c r="B82" s="84" t="s">
        <v>772</v>
      </c>
      <c r="C82" s="84" t="s">
        <v>458</v>
      </c>
      <c r="D82" s="158" t="s">
        <v>729</v>
      </c>
      <c r="E82" s="158" t="s">
        <v>596</v>
      </c>
      <c r="F82" s="86" t="s">
        <v>577</v>
      </c>
      <c r="G82" s="84" t="s">
        <v>955</v>
      </c>
      <c r="H82" s="84" t="s">
        <v>775</v>
      </c>
      <c r="I82" s="88">
        <v>6976</v>
      </c>
      <c r="J82" s="89">
        <v>2.8357723577235774</v>
      </c>
      <c r="K82" s="90">
        <v>2541</v>
      </c>
      <c r="L82" s="91">
        <v>0.96250000000000002</v>
      </c>
      <c r="M82" s="92">
        <v>1320</v>
      </c>
      <c r="N82" s="93">
        <v>0.5</v>
      </c>
      <c r="O82" s="277" t="s">
        <v>1099</v>
      </c>
      <c r="P82" s="277" t="s">
        <v>1099</v>
      </c>
      <c r="Q82" s="278" t="s">
        <v>1368</v>
      </c>
      <c r="R82" s="277" t="s">
        <v>1099</v>
      </c>
      <c r="S82" s="277" t="s">
        <v>1101</v>
      </c>
      <c r="T82" s="157"/>
      <c r="U82" s="15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7"/>
      <c r="BR82" s="167"/>
      <c r="BS82" s="167"/>
      <c r="BT82" s="167"/>
      <c r="BU82" s="167"/>
      <c r="BV82" s="167"/>
      <c r="BW82" s="167"/>
      <c r="BX82" s="167"/>
      <c r="BY82" s="167"/>
      <c r="BZ82" s="167"/>
      <c r="CA82" s="167"/>
      <c r="CB82" s="167"/>
      <c r="CC82" s="167"/>
      <c r="CD82" s="167"/>
      <c r="CE82" s="167"/>
      <c r="CF82" s="167"/>
      <c r="CG82" s="167"/>
      <c r="CH82" s="167"/>
      <c r="CI82" s="167"/>
      <c r="CJ82" s="167"/>
      <c r="CK82" s="167"/>
      <c r="CL82" s="167"/>
      <c r="CM82" s="167"/>
      <c r="CN82" s="167"/>
      <c r="CO82" s="167"/>
      <c r="CP82" s="167"/>
      <c r="CQ82" s="167"/>
      <c r="CR82" s="167"/>
      <c r="CS82" s="167"/>
      <c r="CT82" s="167"/>
      <c r="CU82" s="167"/>
      <c r="CV82" s="167"/>
      <c r="CW82" s="167"/>
      <c r="CX82" s="167"/>
      <c r="CY82" s="167"/>
      <c r="CZ82" s="167"/>
      <c r="DA82" s="167"/>
      <c r="DB82" s="167"/>
      <c r="DC82" s="167"/>
      <c r="DD82" s="167"/>
      <c r="DE82" s="167"/>
      <c r="DF82" s="167"/>
      <c r="DG82" s="167"/>
      <c r="DH82" s="167"/>
      <c r="DI82" s="167"/>
      <c r="DJ82" s="167"/>
      <c r="DK82" s="167"/>
      <c r="DL82" s="167"/>
      <c r="DM82" s="167"/>
      <c r="DN82" s="167"/>
      <c r="DO82" s="167"/>
      <c r="DP82" s="167"/>
      <c r="DQ82" s="167"/>
      <c r="DR82" s="167"/>
      <c r="DS82" s="167"/>
      <c r="DT82" s="167"/>
      <c r="DU82" s="167"/>
      <c r="DV82" s="167"/>
      <c r="DW82" s="167"/>
      <c r="DX82" s="167"/>
      <c r="DY82" s="167"/>
      <c r="DZ82" s="167"/>
      <c r="EA82" s="167"/>
      <c r="EB82" s="202"/>
    </row>
    <row r="83" spans="1:132" s="59" customFormat="1" ht="200.1" customHeight="1">
      <c r="A83" s="51" t="s">
        <v>1001</v>
      </c>
      <c r="B83" s="84" t="s">
        <v>772</v>
      </c>
      <c r="C83" s="84" t="s">
        <v>458</v>
      </c>
      <c r="D83" s="158" t="s">
        <v>729</v>
      </c>
      <c r="E83" s="158" t="s">
        <v>730</v>
      </c>
      <c r="F83" s="86" t="s">
        <v>577</v>
      </c>
      <c r="G83" s="84" t="s">
        <v>955</v>
      </c>
      <c r="H83" s="84" t="s">
        <v>775</v>
      </c>
      <c r="I83" s="111">
        <v>3</v>
      </c>
      <c r="J83" s="112">
        <v>0.75</v>
      </c>
      <c r="K83" s="90">
        <v>5</v>
      </c>
      <c r="L83" s="91">
        <v>1.25</v>
      </c>
      <c r="M83" s="92">
        <v>3</v>
      </c>
      <c r="N83" s="93">
        <v>0.75</v>
      </c>
      <c r="O83" s="277" t="s">
        <v>1099</v>
      </c>
      <c r="P83" s="277" t="s">
        <v>1099</v>
      </c>
      <c r="Q83" s="278" t="s">
        <v>1369</v>
      </c>
      <c r="R83" s="277" t="s">
        <v>1099</v>
      </c>
      <c r="S83" s="277" t="s">
        <v>1101</v>
      </c>
      <c r="T83" s="157"/>
      <c r="U83" s="15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7"/>
      <c r="BR83" s="167"/>
      <c r="BS83" s="167"/>
      <c r="BT83" s="167"/>
      <c r="BU83" s="167"/>
      <c r="BV83" s="167"/>
      <c r="BW83" s="167"/>
      <c r="BX83" s="167"/>
      <c r="BY83" s="167"/>
      <c r="BZ83" s="167"/>
      <c r="CA83" s="167"/>
      <c r="CB83" s="167"/>
      <c r="CC83" s="167"/>
      <c r="CD83" s="167"/>
      <c r="CE83" s="167"/>
      <c r="CF83" s="167"/>
      <c r="CG83" s="167"/>
      <c r="CH83" s="167"/>
      <c r="CI83" s="167"/>
      <c r="CJ83" s="167"/>
      <c r="CK83" s="167"/>
      <c r="CL83" s="167"/>
      <c r="CM83" s="167"/>
      <c r="CN83" s="167"/>
      <c r="CO83" s="167"/>
      <c r="CP83" s="167"/>
      <c r="CQ83" s="167"/>
      <c r="CR83" s="167"/>
      <c r="CS83" s="167"/>
      <c r="CT83" s="167"/>
      <c r="CU83" s="167"/>
      <c r="CV83" s="167"/>
      <c r="CW83" s="167"/>
      <c r="CX83" s="167"/>
      <c r="CY83" s="167"/>
      <c r="CZ83" s="167"/>
      <c r="DA83" s="167"/>
      <c r="DB83" s="167"/>
      <c r="DC83" s="167"/>
      <c r="DD83" s="167"/>
      <c r="DE83" s="167"/>
      <c r="DF83" s="167"/>
      <c r="DG83" s="167"/>
      <c r="DH83" s="167"/>
      <c r="DI83" s="167"/>
      <c r="DJ83" s="167"/>
      <c r="DK83" s="167"/>
      <c r="DL83" s="167"/>
      <c r="DM83" s="167"/>
      <c r="DN83" s="167"/>
      <c r="DO83" s="167"/>
      <c r="DP83" s="167"/>
      <c r="DQ83" s="167"/>
      <c r="DR83" s="167"/>
      <c r="DS83" s="167"/>
      <c r="DT83" s="167"/>
      <c r="DU83" s="167"/>
      <c r="DV83" s="167"/>
      <c r="DW83" s="167"/>
      <c r="DX83" s="167"/>
      <c r="DY83" s="167"/>
      <c r="DZ83" s="167"/>
      <c r="EA83" s="167"/>
      <c r="EB83" s="202"/>
    </row>
    <row r="84" spans="1:132" s="59" customFormat="1" ht="200.1" customHeight="1">
      <c r="A84" s="49" t="s">
        <v>1029</v>
      </c>
      <c r="B84" s="50" t="s">
        <v>599</v>
      </c>
      <c r="C84" s="51" t="s">
        <v>458</v>
      </c>
      <c r="D84" s="81" t="s">
        <v>454</v>
      </c>
      <c r="E84" s="81" t="s">
        <v>848</v>
      </c>
      <c r="F84" s="51" t="s">
        <v>455</v>
      </c>
      <c r="G84" s="52">
        <v>42522</v>
      </c>
      <c r="H84" s="52">
        <v>43830</v>
      </c>
      <c r="I84" s="51">
        <v>698</v>
      </c>
      <c r="J84" s="54">
        <v>1</v>
      </c>
      <c r="K84" s="54">
        <v>1</v>
      </c>
      <c r="L84" s="54">
        <v>1</v>
      </c>
      <c r="M84" s="62">
        <v>1</v>
      </c>
      <c r="N84" s="54">
        <v>1</v>
      </c>
      <c r="O84" s="206" t="s">
        <v>1101</v>
      </c>
      <c r="P84" s="206" t="s">
        <v>1099</v>
      </c>
      <c r="Q84" s="207" t="s">
        <v>1114</v>
      </c>
      <c r="R84" s="206" t="s">
        <v>1101</v>
      </c>
      <c r="S84" s="206" t="s">
        <v>1103</v>
      </c>
      <c r="T84" s="206" t="s">
        <v>1103</v>
      </c>
      <c r="U84" s="211" t="s">
        <v>1112</v>
      </c>
      <c r="V84" s="167">
        <v>1108</v>
      </c>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P84" s="167"/>
      <c r="BQ84" s="167"/>
      <c r="BR84" s="167"/>
      <c r="BS84" s="167"/>
      <c r="BT84" s="167"/>
      <c r="BU84" s="167"/>
      <c r="BV84" s="167"/>
      <c r="BW84" s="167"/>
      <c r="BX84" s="167"/>
      <c r="BY84" s="167"/>
      <c r="BZ84" s="167"/>
      <c r="CA84" s="167"/>
      <c r="CB84" s="167"/>
      <c r="CC84" s="167"/>
      <c r="CD84" s="167"/>
      <c r="CE84" s="167"/>
      <c r="CF84" s="167"/>
      <c r="CG84" s="167"/>
      <c r="CH84" s="167"/>
      <c r="CI84" s="167"/>
      <c r="CJ84" s="167"/>
      <c r="CK84" s="167"/>
      <c r="CL84" s="167"/>
      <c r="CM84" s="167"/>
      <c r="CN84" s="167"/>
      <c r="CO84" s="167"/>
      <c r="CP84" s="167"/>
      <c r="CQ84" s="167"/>
      <c r="CR84" s="167"/>
      <c r="CS84" s="167"/>
      <c r="CT84" s="167"/>
      <c r="CU84" s="167"/>
      <c r="CV84" s="167"/>
      <c r="CW84" s="167"/>
      <c r="CX84" s="167"/>
      <c r="CY84" s="167"/>
      <c r="CZ84" s="167"/>
      <c r="DA84" s="167"/>
      <c r="DB84" s="167"/>
      <c r="DC84" s="167"/>
      <c r="DD84" s="167"/>
      <c r="DE84" s="167"/>
      <c r="DF84" s="167"/>
      <c r="DG84" s="167"/>
      <c r="DH84" s="167"/>
      <c r="DI84" s="167"/>
      <c r="DJ84" s="167"/>
      <c r="DK84" s="167"/>
      <c r="DL84" s="167"/>
      <c r="DM84" s="167"/>
      <c r="DN84" s="167"/>
      <c r="DO84" s="167"/>
      <c r="DP84" s="167"/>
      <c r="DQ84" s="167"/>
      <c r="DR84" s="167"/>
      <c r="DS84" s="167"/>
      <c r="DT84" s="167"/>
      <c r="DU84" s="167"/>
      <c r="DV84" s="167"/>
      <c r="DW84" s="167"/>
      <c r="DX84" s="167"/>
      <c r="DY84" s="167"/>
      <c r="DZ84" s="167"/>
      <c r="EA84" s="167"/>
      <c r="EB84" s="202"/>
    </row>
    <row r="85" spans="1:132" s="59" customFormat="1" ht="92.25" customHeight="1">
      <c r="A85" s="49" t="s">
        <v>1015</v>
      </c>
      <c r="B85" s="50" t="s">
        <v>599</v>
      </c>
      <c r="C85" s="51" t="s">
        <v>610</v>
      </c>
      <c r="D85" s="81" t="s">
        <v>454</v>
      </c>
      <c r="E85" s="81" t="s">
        <v>849</v>
      </c>
      <c r="F85" s="51" t="s">
        <v>472</v>
      </c>
      <c r="G85" s="52">
        <v>42522</v>
      </c>
      <c r="H85" s="52">
        <v>43981</v>
      </c>
      <c r="I85" s="51">
        <v>791</v>
      </c>
      <c r="J85" s="54">
        <v>1</v>
      </c>
      <c r="K85" s="51">
        <v>72</v>
      </c>
      <c r="L85" s="54">
        <v>1</v>
      </c>
      <c r="M85" s="51" t="s">
        <v>1060</v>
      </c>
      <c r="N85" s="51" t="s">
        <v>1060</v>
      </c>
      <c r="O85" s="206" t="s">
        <v>1099</v>
      </c>
      <c r="P85" s="206" t="s">
        <v>1099</v>
      </c>
      <c r="Q85" s="207" t="s">
        <v>1175</v>
      </c>
      <c r="R85" s="206" t="s">
        <v>1099</v>
      </c>
      <c r="S85" s="206" t="s">
        <v>1099</v>
      </c>
      <c r="T85" s="207" t="s">
        <v>1178</v>
      </c>
      <c r="U85" s="207" t="s">
        <v>1179</v>
      </c>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P85" s="167"/>
      <c r="BQ85" s="167"/>
      <c r="BR85" s="167"/>
      <c r="BS85" s="167"/>
      <c r="BT85" s="167"/>
      <c r="BU85" s="167"/>
      <c r="BV85" s="167"/>
      <c r="BW85" s="167"/>
      <c r="BX85" s="167"/>
      <c r="BY85" s="167"/>
      <c r="BZ85" s="167"/>
      <c r="CA85" s="167"/>
      <c r="CB85" s="167"/>
      <c r="CC85" s="167"/>
      <c r="CD85" s="167"/>
      <c r="CE85" s="167"/>
      <c r="CF85" s="167"/>
      <c r="CG85" s="167"/>
      <c r="CH85" s="167"/>
      <c r="CI85" s="167"/>
      <c r="CJ85" s="167"/>
      <c r="CK85" s="167"/>
      <c r="CL85" s="167"/>
      <c r="CM85" s="167"/>
      <c r="CN85" s="167"/>
      <c r="CO85" s="167"/>
      <c r="CP85" s="167"/>
      <c r="CQ85" s="167"/>
      <c r="CR85" s="167"/>
      <c r="CS85" s="167"/>
      <c r="CT85" s="167"/>
      <c r="CU85" s="167"/>
      <c r="CV85" s="167"/>
      <c r="CW85" s="167"/>
      <c r="CX85" s="167"/>
      <c r="CY85" s="167"/>
      <c r="CZ85" s="167"/>
      <c r="DA85" s="167"/>
      <c r="DB85" s="167"/>
      <c r="DC85" s="167"/>
      <c r="DD85" s="167"/>
      <c r="DE85" s="167"/>
      <c r="DF85" s="167"/>
      <c r="DG85" s="167"/>
      <c r="DH85" s="167"/>
      <c r="DI85" s="167"/>
      <c r="DJ85" s="167"/>
      <c r="DK85" s="167"/>
      <c r="DL85" s="167"/>
      <c r="DM85" s="167"/>
      <c r="DN85" s="167"/>
      <c r="DO85" s="167"/>
      <c r="DP85" s="167"/>
      <c r="DQ85" s="167"/>
      <c r="DR85" s="167"/>
      <c r="DS85" s="167"/>
      <c r="DT85" s="167"/>
      <c r="DU85" s="167"/>
      <c r="DV85" s="167"/>
      <c r="DW85" s="167"/>
      <c r="DX85" s="167"/>
      <c r="DY85" s="167"/>
      <c r="DZ85" s="167"/>
      <c r="EA85" s="167"/>
      <c r="EB85" s="202"/>
    </row>
    <row r="86" spans="1:132" s="59" customFormat="1" ht="200.1" customHeight="1">
      <c r="A86" s="49" t="s">
        <v>1016</v>
      </c>
      <c r="B86" s="50" t="s">
        <v>599</v>
      </c>
      <c r="C86" s="51" t="s">
        <v>610</v>
      </c>
      <c r="D86" s="81" t="s">
        <v>454</v>
      </c>
      <c r="E86" s="81" t="s">
        <v>850</v>
      </c>
      <c r="F86" s="51" t="s">
        <v>472</v>
      </c>
      <c r="G86" s="52">
        <v>42522</v>
      </c>
      <c r="H86" s="52">
        <v>43981</v>
      </c>
      <c r="I86" s="51">
        <v>695</v>
      </c>
      <c r="J86" s="54">
        <v>0.104</v>
      </c>
      <c r="K86" s="51">
        <v>46</v>
      </c>
      <c r="L86" s="67">
        <v>8.6999999999999994E-2</v>
      </c>
      <c r="M86" s="51" t="s">
        <v>1060</v>
      </c>
      <c r="N86" s="51" t="s">
        <v>1060</v>
      </c>
      <c r="O86" s="206" t="s">
        <v>1099</v>
      </c>
      <c r="P86" s="206" t="s">
        <v>1099</v>
      </c>
      <c r="Q86" s="207" t="s">
        <v>1175</v>
      </c>
      <c r="R86" s="206" t="s">
        <v>1099</v>
      </c>
      <c r="S86" s="206" t="s">
        <v>1101</v>
      </c>
      <c r="T86" s="207" t="s">
        <v>850</v>
      </c>
      <c r="U86" s="206" t="s">
        <v>1180</v>
      </c>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P86" s="167"/>
      <c r="BQ86" s="167"/>
      <c r="BR86" s="167"/>
      <c r="BS86" s="167"/>
      <c r="BT86" s="167"/>
      <c r="BU86" s="167"/>
      <c r="BV86" s="167"/>
      <c r="BW86" s="167"/>
      <c r="BX86" s="167"/>
      <c r="BY86" s="167"/>
      <c r="BZ86" s="167"/>
      <c r="CA86" s="167"/>
      <c r="CB86" s="167"/>
      <c r="CC86" s="167"/>
      <c r="CD86" s="167"/>
      <c r="CE86" s="167"/>
      <c r="CF86" s="167"/>
      <c r="CG86" s="167"/>
      <c r="CH86" s="167"/>
      <c r="CI86" s="167"/>
      <c r="CJ86" s="167"/>
      <c r="CK86" s="167"/>
      <c r="CL86" s="167"/>
      <c r="CM86" s="167"/>
      <c r="CN86" s="167"/>
      <c r="CO86" s="167"/>
      <c r="CP86" s="167"/>
      <c r="CQ86" s="167"/>
      <c r="CR86" s="167"/>
      <c r="CS86" s="167"/>
      <c r="CT86" s="167"/>
      <c r="CU86" s="167"/>
      <c r="CV86" s="167"/>
      <c r="CW86" s="167"/>
      <c r="CX86" s="167"/>
      <c r="CY86" s="167"/>
      <c r="CZ86" s="167"/>
      <c r="DA86" s="167"/>
      <c r="DB86" s="167"/>
      <c r="DC86" s="167"/>
      <c r="DD86" s="167"/>
      <c r="DE86" s="167"/>
      <c r="DF86" s="167"/>
      <c r="DG86" s="167"/>
      <c r="DH86" s="167"/>
      <c r="DI86" s="167"/>
      <c r="DJ86" s="167"/>
      <c r="DK86" s="167"/>
      <c r="DL86" s="167"/>
      <c r="DM86" s="167"/>
      <c r="DN86" s="167"/>
      <c r="DO86" s="167"/>
      <c r="DP86" s="167"/>
      <c r="DQ86" s="167"/>
      <c r="DR86" s="167"/>
      <c r="DS86" s="167"/>
      <c r="DT86" s="167"/>
      <c r="DU86" s="167"/>
      <c r="DV86" s="167"/>
      <c r="DW86" s="167"/>
      <c r="DX86" s="167"/>
      <c r="DY86" s="167"/>
      <c r="DZ86" s="167"/>
      <c r="EA86" s="167"/>
      <c r="EB86" s="202"/>
    </row>
    <row r="87" spans="1:132" s="59" customFormat="1" ht="200.1" customHeight="1">
      <c r="A87" s="49" t="s">
        <v>1019</v>
      </c>
      <c r="B87" s="50" t="s">
        <v>599</v>
      </c>
      <c r="C87" s="51" t="s">
        <v>610</v>
      </c>
      <c r="D87" s="81" t="s">
        <v>454</v>
      </c>
      <c r="E87" s="81" t="s">
        <v>851</v>
      </c>
      <c r="F87" s="51" t="s">
        <v>472</v>
      </c>
      <c r="G87" s="52">
        <v>42522</v>
      </c>
      <c r="H87" s="52">
        <v>43981</v>
      </c>
      <c r="I87" s="51">
        <v>6629</v>
      </c>
      <c r="J87" s="54">
        <v>1</v>
      </c>
      <c r="K87" s="51">
        <v>523</v>
      </c>
      <c r="L87" s="54">
        <v>1</v>
      </c>
      <c r="M87" s="51" t="s">
        <v>1060</v>
      </c>
      <c r="N87" s="51" t="s">
        <v>1060</v>
      </c>
      <c r="O87" s="206" t="s">
        <v>1099</v>
      </c>
      <c r="P87" s="206" t="s">
        <v>1099</v>
      </c>
      <c r="Q87" s="207" t="s">
        <v>1175</v>
      </c>
      <c r="R87" s="206" t="s">
        <v>1099</v>
      </c>
      <c r="S87" s="206" t="s">
        <v>1099</v>
      </c>
      <c r="T87" s="207" t="s">
        <v>1181</v>
      </c>
      <c r="U87" s="207" t="s">
        <v>1182</v>
      </c>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c r="CI87" s="167"/>
      <c r="CJ87" s="167"/>
      <c r="CK87" s="167"/>
      <c r="CL87" s="167"/>
      <c r="CM87" s="167"/>
      <c r="CN87" s="167"/>
      <c r="CO87" s="167"/>
      <c r="CP87" s="167"/>
      <c r="CQ87" s="167"/>
      <c r="CR87" s="167"/>
      <c r="CS87" s="167"/>
      <c r="CT87" s="167"/>
      <c r="CU87" s="167"/>
      <c r="CV87" s="167"/>
      <c r="CW87" s="167"/>
      <c r="CX87" s="167"/>
      <c r="CY87" s="167"/>
      <c r="CZ87" s="167"/>
      <c r="DA87" s="167"/>
      <c r="DB87" s="167"/>
      <c r="DC87" s="167"/>
      <c r="DD87" s="167"/>
      <c r="DE87" s="167"/>
      <c r="DF87" s="167"/>
      <c r="DG87" s="167"/>
      <c r="DH87" s="167"/>
      <c r="DI87" s="167"/>
      <c r="DJ87" s="167"/>
      <c r="DK87" s="167"/>
      <c r="DL87" s="167"/>
      <c r="DM87" s="167"/>
      <c r="DN87" s="167"/>
      <c r="DO87" s="167"/>
      <c r="DP87" s="167"/>
      <c r="DQ87" s="167"/>
      <c r="DR87" s="167"/>
      <c r="DS87" s="167"/>
      <c r="DT87" s="167"/>
      <c r="DU87" s="167"/>
      <c r="DV87" s="167"/>
      <c r="DW87" s="167"/>
      <c r="DX87" s="167"/>
      <c r="DY87" s="167"/>
      <c r="DZ87" s="167"/>
      <c r="EA87" s="167"/>
      <c r="EB87" s="202"/>
    </row>
    <row r="88" spans="1:132" s="59" customFormat="1" ht="200.1" customHeight="1">
      <c r="A88" s="49" t="s">
        <v>1018</v>
      </c>
      <c r="B88" s="50" t="s">
        <v>599</v>
      </c>
      <c r="C88" s="51" t="s">
        <v>610</v>
      </c>
      <c r="D88" s="81" t="s">
        <v>454</v>
      </c>
      <c r="E88" s="81" t="s">
        <v>852</v>
      </c>
      <c r="F88" s="51" t="s">
        <v>472</v>
      </c>
      <c r="G88" s="52">
        <v>42522</v>
      </c>
      <c r="H88" s="52">
        <v>43981</v>
      </c>
      <c r="I88" s="51">
        <v>695</v>
      </c>
      <c r="J88" s="67">
        <v>0.878</v>
      </c>
      <c r="K88" s="51">
        <v>46</v>
      </c>
      <c r="L88" s="51">
        <v>8.6999999999999993</v>
      </c>
      <c r="M88" s="51" t="s">
        <v>1060</v>
      </c>
      <c r="N88" s="51" t="s">
        <v>1060</v>
      </c>
      <c r="O88" s="206" t="s">
        <v>1099</v>
      </c>
      <c r="P88" s="206" t="s">
        <v>1099</v>
      </c>
      <c r="Q88" s="207" t="s">
        <v>1175</v>
      </c>
      <c r="R88" s="206" t="s">
        <v>1101</v>
      </c>
      <c r="S88" s="206" t="s">
        <v>1101</v>
      </c>
      <c r="T88" s="207" t="s">
        <v>1181</v>
      </c>
      <c r="U88" s="207" t="s">
        <v>1182</v>
      </c>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167"/>
      <c r="BR88" s="167"/>
      <c r="BS88" s="167"/>
      <c r="BT88" s="167"/>
      <c r="BU88" s="167"/>
      <c r="BV88" s="167"/>
      <c r="BW88" s="167"/>
      <c r="BX88" s="167"/>
      <c r="BY88" s="167"/>
      <c r="BZ88" s="167"/>
      <c r="CA88" s="167"/>
      <c r="CB88" s="167"/>
      <c r="CC88" s="167"/>
      <c r="CD88" s="167"/>
      <c r="CE88" s="167"/>
      <c r="CF88" s="167"/>
      <c r="CG88" s="167"/>
      <c r="CH88" s="167"/>
      <c r="CI88" s="167"/>
      <c r="CJ88" s="167"/>
      <c r="CK88" s="167"/>
      <c r="CL88" s="167"/>
      <c r="CM88" s="167"/>
      <c r="CN88" s="167"/>
      <c r="CO88" s="167"/>
      <c r="CP88" s="167"/>
      <c r="CQ88" s="167"/>
      <c r="CR88" s="167"/>
      <c r="CS88" s="167"/>
      <c r="CT88" s="167"/>
      <c r="CU88" s="167"/>
      <c r="CV88" s="167"/>
      <c r="CW88" s="167"/>
      <c r="CX88" s="167"/>
      <c r="CY88" s="167"/>
      <c r="CZ88" s="167"/>
      <c r="DA88" s="167"/>
      <c r="DB88" s="167"/>
      <c r="DC88" s="167"/>
      <c r="DD88" s="167"/>
      <c r="DE88" s="167"/>
      <c r="DF88" s="167"/>
      <c r="DG88" s="167"/>
      <c r="DH88" s="167"/>
      <c r="DI88" s="167"/>
      <c r="DJ88" s="167"/>
      <c r="DK88" s="167"/>
      <c r="DL88" s="167"/>
      <c r="DM88" s="167"/>
      <c r="DN88" s="167"/>
      <c r="DO88" s="167"/>
      <c r="DP88" s="167"/>
      <c r="DQ88" s="167"/>
      <c r="DR88" s="167"/>
      <c r="DS88" s="167"/>
      <c r="DT88" s="167"/>
      <c r="DU88" s="167"/>
      <c r="DV88" s="167"/>
      <c r="DW88" s="167"/>
      <c r="DX88" s="167"/>
      <c r="DY88" s="167"/>
      <c r="DZ88" s="167"/>
      <c r="EA88" s="167"/>
      <c r="EB88" s="202"/>
    </row>
    <row r="89" spans="1:132" s="59" customFormat="1" ht="200.1" customHeight="1">
      <c r="A89" s="49" t="s">
        <v>1030</v>
      </c>
      <c r="B89" s="50" t="s">
        <v>598</v>
      </c>
      <c r="C89" s="51" t="s">
        <v>747</v>
      </c>
      <c r="D89" s="81" t="s">
        <v>454</v>
      </c>
      <c r="E89" s="81" t="s">
        <v>853</v>
      </c>
      <c r="F89" s="51" t="s">
        <v>455</v>
      </c>
      <c r="G89" s="52">
        <v>42522</v>
      </c>
      <c r="H89" s="52">
        <v>43830</v>
      </c>
      <c r="I89" s="54">
        <v>1</v>
      </c>
      <c r="J89" s="54">
        <v>1</v>
      </c>
      <c r="K89" s="54">
        <v>1</v>
      </c>
      <c r="L89" s="51">
        <v>100</v>
      </c>
      <c r="M89" s="62">
        <v>1</v>
      </c>
      <c r="N89" s="54">
        <v>1</v>
      </c>
      <c r="O89" s="206" t="s">
        <v>1100</v>
      </c>
      <c r="P89" s="206" t="s">
        <v>1099</v>
      </c>
      <c r="Q89" s="207" t="s">
        <v>1115</v>
      </c>
      <c r="R89" s="206" t="s">
        <v>1100</v>
      </c>
      <c r="S89" s="206" t="s">
        <v>1099</v>
      </c>
      <c r="T89" s="207" t="s">
        <v>1120</v>
      </c>
      <c r="U89" s="157"/>
      <c r="V89" s="167">
        <v>1108</v>
      </c>
      <c r="W89" s="167"/>
      <c r="X89" s="167"/>
      <c r="Y89" s="167"/>
      <c r="Z89" s="167"/>
      <c r="AA89" s="167"/>
      <c r="AB89" s="167"/>
      <c r="AC89" s="167"/>
      <c r="AD89" s="167"/>
      <c r="AE89" s="167"/>
      <c r="AF89" s="167"/>
      <c r="AG89" s="167"/>
      <c r="AH89" s="167"/>
      <c r="AI89" s="167"/>
      <c r="AJ89" s="167"/>
      <c r="AK89" s="167"/>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c r="BN89" s="167"/>
      <c r="BO89" s="167"/>
      <c r="BP89" s="167"/>
      <c r="BQ89" s="167"/>
      <c r="BR89" s="167"/>
      <c r="BS89" s="167"/>
      <c r="BT89" s="167"/>
      <c r="BU89" s="167"/>
      <c r="BV89" s="167"/>
      <c r="BW89" s="167"/>
      <c r="BX89" s="167"/>
      <c r="BY89" s="167"/>
      <c r="BZ89" s="167"/>
      <c r="CA89" s="167"/>
      <c r="CB89" s="167"/>
      <c r="CC89" s="167"/>
      <c r="CD89" s="167"/>
      <c r="CE89" s="167"/>
      <c r="CF89" s="167"/>
      <c r="CG89" s="167"/>
      <c r="CH89" s="167"/>
      <c r="CI89" s="167"/>
      <c r="CJ89" s="167"/>
      <c r="CK89" s="167"/>
      <c r="CL89" s="167"/>
      <c r="CM89" s="167"/>
      <c r="CN89" s="167"/>
      <c r="CO89" s="167"/>
      <c r="CP89" s="167"/>
      <c r="CQ89" s="167"/>
      <c r="CR89" s="167"/>
      <c r="CS89" s="167"/>
      <c r="CT89" s="167"/>
      <c r="CU89" s="167"/>
      <c r="CV89" s="167"/>
      <c r="CW89" s="167"/>
      <c r="CX89" s="167"/>
      <c r="CY89" s="167"/>
      <c r="CZ89" s="167"/>
      <c r="DA89" s="167"/>
      <c r="DB89" s="167"/>
      <c r="DC89" s="167"/>
      <c r="DD89" s="167"/>
      <c r="DE89" s="167"/>
      <c r="DF89" s="167"/>
      <c r="DG89" s="167"/>
      <c r="DH89" s="167"/>
      <c r="DI89" s="167"/>
      <c r="DJ89" s="167"/>
      <c r="DK89" s="167"/>
      <c r="DL89" s="167"/>
      <c r="DM89" s="167"/>
      <c r="DN89" s="167"/>
      <c r="DO89" s="167"/>
      <c r="DP89" s="167"/>
      <c r="DQ89" s="167"/>
      <c r="DR89" s="167"/>
      <c r="DS89" s="167"/>
      <c r="DT89" s="167"/>
      <c r="DU89" s="167"/>
      <c r="DV89" s="167"/>
      <c r="DW89" s="167"/>
      <c r="DX89" s="167"/>
      <c r="DY89" s="167"/>
      <c r="DZ89" s="167"/>
      <c r="EA89" s="167"/>
      <c r="EB89" s="202"/>
    </row>
    <row r="90" spans="1:132" s="59" customFormat="1" ht="200.1" customHeight="1">
      <c r="A90" s="49" t="s">
        <v>1031</v>
      </c>
      <c r="B90" s="50" t="s">
        <v>598</v>
      </c>
      <c r="C90" s="51" t="s">
        <v>747</v>
      </c>
      <c r="D90" s="81" t="s">
        <v>454</v>
      </c>
      <c r="E90" s="81" t="s">
        <v>854</v>
      </c>
      <c r="F90" s="51" t="s">
        <v>455</v>
      </c>
      <c r="G90" s="52">
        <v>42522</v>
      </c>
      <c r="H90" s="52">
        <v>43830</v>
      </c>
      <c r="I90" s="54">
        <v>1</v>
      </c>
      <c r="J90" s="54">
        <v>1</v>
      </c>
      <c r="K90" s="54">
        <v>1</v>
      </c>
      <c r="L90" s="51">
        <v>100</v>
      </c>
      <c r="M90" s="62">
        <v>1</v>
      </c>
      <c r="N90" s="54">
        <v>1</v>
      </c>
      <c r="O90" s="206" t="s">
        <v>1099</v>
      </c>
      <c r="P90" s="206" t="s">
        <v>1099</v>
      </c>
      <c r="Q90" s="207" t="s">
        <v>1116</v>
      </c>
      <c r="R90" s="206" t="s">
        <v>1099</v>
      </c>
      <c r="S90" s="206" t="s">
        <v>1099</v>
      </c>
      <c r="T90" s="207" t="s">
        <v>1129</v>
      </c>
      <c r="U90" s="208"/>
      <c r="V90" s="167">
        <v>1108</v>
      </c>
      <c r="W90" s="167"/>
      <c r="X90" s="167"/>
      <c r="Y90" s="167"/>
      <c r="Z90" s="167"/>
      <c r="AA90" s="167"/>
      <c r="AB90" s="167"/>
      <c r="AC90" s="167"/>
      <c r="AD90" s="167"/>
      <c r="AE90" s="167"/>
      <c r="AF90" s="167"/>
      <c r="AG90" s="167"/>
      <c r="AH90" s="167"/>
      <c r="AI90" s="167"/>
      <c r="AJ90" s="167"/>
      <c r="AK90" s="167"/>
      <c r="AL90" s="167"/>
      <c r="AM90" s="167"/>
      <c r="AN90" s="167"/>
      <c r="AO90" s="167"/>
      <c r="AP90" s="167"/>
      <c r="AQ90" s="167"/>
      <c r="AR90" s="167"/>
      <c r="AS90" s="167"/>
      <c r="AT90" s="167"/>
      <c r="AU90" s="167"/>
      <c r="AV90" s="167"/>
      <c r="AW90" s="167"/>
      <c r="AX90" s="167"/>
      <c r="AY90" s="167"/>
      <c r="AZ90" s="167"/>
      <c r="BA90" s="167"/>
      <c r="BB90" s="167"/>
      <c r="BC90" s="167"/>
      <c r="BD90" s="167"/>
      <c r="BE90" s="167"/>
      <c r="BF90" s="167"/>
      <c r="BG90" s="167"/>
      <c r="BH90" s="167"/>
      <c r="BI90" s="167"/>
      <c r="BJ90" s="167"/>
      <c r="BK90" s="167"/>
      <c r="BL90" s="167"/>
      <c r="BM90" s="167"/>
      <c r="BN90" s="167"/>
      <c r="BO90" s="167"/>
      <c r="BP90" s="167"/>
      <c r="BQ90" s="167"/>
      <c r="BR90" s="167"/>
      <c r="BS90" s="167"/>
      <c r="BT90" s="167"/>
      <c r="BU90" s="167"/>
      <c r="BV90" s="167"/>
      <c r="BW90" s="167"/>
      <c r="BX90" s="167"/>
      <c r="BY90" s="167"/>
      <c r="BZ90" s="167"/>
      <c r="CA90" s="167"/>
      <c r="CB90" s="167"/>
      <c r="CC90" s="167"/>
      <c r="CD90" s="167"/>
      <c r="CE90" s="167"/>
      <c r="CF90" s="167"/>
      <c r="CG90" s="167"/>
      <c r="CH90" s="167"/>
      <c r="CI90" s="167"/>
      <c r="CJ90" s="167"/>
      <c r="CK90" s="167"/>
      <c r="CL90" s="167"/>
      <c r="CM90" s="167"/>
      <c r="CN90" s="167"/>
      <c r="CO90" s="167"/>
      <c r="CP90" s="167"/>
      <c r="CQ90" s="167"/>
      <c r="CR90" s="167"/>
      <c r="CS90" s="167"/>
      <c r="CT90" s="167"/>
      <c r="CU90" s="167"/>
      <c r="CV90" s="167"/>
      <c r="CW90" s="167"/>
      <c r="CX90" s="167"/>
      <c r="CY90" s="167"/>
      <c r="CZ90" s="167"/>
      <c r="DA90" s="167"/>
      <c r="DB90" s="167"/>
      <c r="DC90" s="167"/>
      <c r="DD90" s="167"/>
      <c r="DE90" s="167"/>
      <c r="DF90" s="167"/>
      <c r="DG90" s="167"/>
      <c r="DH90" s="167"/>
      <c r="DI90" s="167"/>
      <c r="DJ90" s="167"/>
      <c r="DK90" s="167"/>
      <c r="DL90" s="167"/>
      <c r="DM90" s="167"/>
      <c r="DN90" s="167"/>
      <c r="DO90" s="167"/>
      <c r="DP90" s="167"/>
      <c r="DQ90" s="167"/>
      <c r="DR90" s="167"/>
      <c r="DS90" s="167"/>
      <c r="DT90" s="167"/>
      <c r="DU90" s="167"/>
      <c r="DV90" s="167"/>
      <c r="DW90" s="167"/>
      <c r="DX90" s="167"/>
      <c r="DY90" s="167"/>
      <c r="DZ90" s="167"/>
      <c r="EA90" s="167"/>
      <c r="EB90" s="202"/>
    </row>
    <row r="91" spans="1:132" s="59" customFormat="1" ht="200.1" customHeight="1">
      <c r="A91" s="49" t="s">
        <v>1032</v>
      </c>
      <c r="B91" s="50" t="s">
        <v>598</v>
      </c>
      <c r="C91" s="51" t="s">
        <v>748</v>
      </c>
      <c r="D91" s="81" t="s">
        <v>454</v>
      </c>
      <c r="E91" s="81" t="s">
        <v>855</v>
      </c>
      <c r="F91" s="51" t="s">
        <v>455</v>
      </c>
      <c r="G91" s="52">
        <v>42522</v>
      </c>
      <c r="H91" s="52">
        <v>43830</v>
      </c>
      <c r="I91" s="54">
        <v>1</v>
      </c>
      <c r="J91" s="54">
        <v>1</v>
      </c>
      <c r="K91" s="54">
        <v>1</v>
      </c>
      <c r="L91" s="51">
        <v>100</v>
      </c>
      <c r="M91" s="62">
        <v>1</v>
      </c>
      <c r="N91" s="54">
        <v>1</v>
      </c>
      <c r="O91" s="206" t="s">
        <v>1099</v>
      </c>
      <c r="P91" s="206" t="s">
        <v>1100</v>
      </c>
      <c r="Q91" s="207" t="s">
        <v>1116</v>
      </c>
      <c r="R91" s="206" t="s">
        <v>1101</v>
      </c>
      <c r="S91" s="206" t="s">
        <v>1103</v>
      </c>
      <c r="T91" s="206" t="s">
        <v>1103</v>
      </c>
      <c r="U91" s="207" t="s">
        <v>1117</v>
      </c>
      <c r="V91" s="167">
        <v>1108</v>
      </c>
      <c r="W91" s="167"/>
      <c r="X91" s="167"/>
      <c r="Y91" s="167"/>
      <c r="Z91" s="167"/>
      <c r="AA91" s="167"/>
      <c r="AB91" s="167"/>
      <c r="AC91" s="167"/>
      <c r="AD91" s="167"/>
      <c r="AE91" s="167"/>
      <c r="AF91" s="167"/>
      <c r="AG91" s="167"/>
      <c r="AH91" s="167"/>
      <c r="AI91" s="167"/>
      <c r="AJ91" s="167"/>
      <c r="AK91" s="167"/>
      <c r="AL91" s="167"/>
      <c r="AM91" s="167"/>
      <c r="AN91" s="167"/>
      <c r="AO91" s="167"/>
      <c r="AP91" s="167"/>
      <c r="AQ91" s="167"/>
      <c r="AR91" s="167"/>
      <c r="AS91" s="167"/>
      <c r="AT91" s="167"/>
      <c r="AU91" s="167"/>
      <c r="AV91" s="167"/>
      <c r="AW91" s="167"/>
      <c r="AX91" s="167"/>
      <c r="AY91" s="167"/>
      <c r="AZ91" s="167"/>
      <c r="BA91" s="167"/>
      <c r="BB91" s="167"/>
      <c r="BC91" s="167"/>
      <c r="BD91" s="167"/>
      <c r="BE91" s="167"/>
      <c r="BF91" s="167"/>
      <c r="BG91" s="167"/>
      <c r="BH91" s="167"/>
      <c r="BI91" s="167"/>
      <c r="BJ91" s="167"/>
      <c r="BK91" s="167"/>
      <c r="BL91" s="167"/>
      <c r="BM91" s="167"/>
      <c r="BN91" s="167"/>
      <c r="BO91" s="167"/>
      <c r="BP91" s="167"/>
      <c r="BQ91" s="167"/>
      <c r="BR91" s="167"/>
      <c r="BS91" s="167"/>
      <c r="BT91" s="167"/>
      <c r="BU91" s="167"/>
      <c r="BV91" s="167"/>
      <c r="BW91" s="167"/>
      <c r="BX91" s="167"/>
      <c r="BY91" s="167"/>
      <c r="BZ91" s="167"/>
      <c r="CA91" s="167"/>
      <c r="CB91" s="167"/>
      <c r="CC91" s="167"/>
      <c r="CD91" s="167"/>
      <c r="CE91" s="167"/>
      <c r="CF91" s="167"/>
      <c r="CG91" s="167"/>
      <c r="CH91" s="167"/>
      <c r="CI91" s="167"/>
      <c r="CJ91" s="167"/>
      <c r="CK91" s="167"/>
      <c r="CL91" s="167"/>
      <c r="CM91" s="167"/>
      <c r="CN91" s="167"/>
      <c r="CO91" s="167"/>
      <c r="CP91" s="167"/>
      <c r="CQ91" s="167"/>
      <c r="CR91" s="167"/>
      <c r="CS91" s="167"/>
      <c r="CT91" s="167"/>
      <c r="CU91" s="167"/>
      <c r="CV91" s="167"/>
      <c r="CW91" s="167"/>
      <c r="CX91" s="167"/>
      <c r="CY91" s="167"/>
      <c r="CZ91" s="167"/>
      <c r="DA91" s="167"/>
      <c r="DB91" s="167"/>
      <c r="DC91" s="167"/>
      <c r="DD91" s="167"/>
      <c r="DE91" s="167"/>
      <c r="DF91" s="167"/>
      <c r="DG91" s="167"/>
      <c r="DH91" s="167"/>
      <c r="DI91" s="167"/>
      <c r="DJ91" s="167"/>
      <c r="DK91" s="167"/>
      <c r="DL91" s="167"/>
      <c r="DM91" s="167"/>
      <c r="DN91" s="167"/>
      <c r="DO91" s="167"/>
      <c r="DP91" s="167"/>
      <c r="DQ91" s="167"/>
      <c r="DR91" s="167"/>
      <c r="DS91" s="167"/>
      <c r="DT91" s="167"/>
      <c r="DU91" s="167"/>
      <c r="DV91" s="167"/>
      <c r="DW91" s="167"/>
      <c r="DX91" s="167"/>
      <c r="DY91" s="167"/>
      <c r="DZ91" s="167"/>
      <c r="EA91" s="167"/>
      <c r="EB91" s="202"/>
    </row>
    <row r="92" spans="1:132" s="59" customFormat="1" ht="200.1" customHeight="1">
      <c r="A92" s="51" t="s">
        <v>1005</v>
      </c>
      <c r="B92" s="113" t="s">
        <v>598</v>
      </c>
      <c r="C92" s="113" t="s">
        <v>463</v>
      </c>
      <c r="D92" s="113" t="s">
        <v>454</v>
      </c>
      <c r="E92" s="113" t="s">
        <v>589</v>
      </c>
      <c r="F92" s="114" t="s">
        <v>464</v>
      </c>
      <c r="G92" s="115">
        <v>42736</v>
      </c>
      <c r="H92" s="115">
        <v>43981</v>
      </c>
      <c r="I92" s="62">
        <v>1</v>
      </c>
      <c r="J92" s="62">
        <v>1</v>
      </c>
      <c r="K92" s="62">
        <v>1</v>
      </c>
      <c r="L92" s="116">
        <v>1</v>
      </c>
      <c r="M92" s="62">
        <v>1</v>
      </c>
      <c r="N92" s="117">
        <v>1</v>
      </c>
      <c r="O92" s="207" t="s">
        <v>1099</v>
      </c>
      <c r="P92" s="207" t="s">
        <v>1207</v>
      </c>
      <c r="Q92" s="207" t="s">
        <v>1271</v>
      </c>
      <c r="R92" s="207" t="s">
        <v>1099</v>
      </c>
      <c r="S92" s="207" t="s">
        <v>1099</v>
      </c>
      <c r="T92" s="209" t="s">
        <v>1208</v>
      </c>
      <c r="U92" s="238" t="s">
        <v>1209</v>
      </c>
      <c r="V92" s="167"/>
      <c r="W92" s="167"/>
      <c r="X92" s="167"/>
      <c r="Y92" s="167"/>
      <c r="Z92" s="167"/>
      <c r="AA92" s="167"/>
      <c r="AB92" s="167"/>
      <c r="AC92" s="167"/>
      <c r="AD92" s="167"/>
      <c r="AE92" s="167"/>
      <c r="AF92" s="167"/>
      <c r="AG92" s="167"/>
      <c r="AH92" s="167"/>
      <c r="AI92" s="167"/>
      <c r="AJ92" s="167"/>
      <c r="AK92" s="167"/>
      <c r="AL92" s="167"/>
      <c r="AM92" s="167"/>
      <c r="AN92" s="167"/>
      <c r="AO92" s="167"/>
      <c r="AP92" s="167"/>
      <c r="AQ92" s="167"/>
      <c r="AR92" s="167"/>
      <c r="AS92" s="167"/>
      <c r="AT92" s="167"/>
      <c r="AU92" s="167"/>
      <c r="AV92" s="167"/>
      <c r="AW92" s="167"/>
      <c r="AX92" s="167"/>
      <c r="AY92" s="167"/>
      <c r="AZ92" s="167"/>
      <c r="BA92" s="167"/>
      <c r="BB92" s="167"/>
      <c r="BC92" s="167"/>
      <c r="BD92" s="167"/>
      <c r="BE92" s="167"/>
      <c r="BF92" s="167"/>
      <c r="BG92" s="167"/>
      <c r="BH92" s="167"/>
      <c r="BI92" s="167"/>
      <c r="BJ92" s="167"/>
      <c r="BK92" s="167"/>
      <c r="BL92" s="167"/>
      <c r="BM92" s="167"/>
      <c r="BN92" s="167"/>
      <c r="BO92" s="167"/>
      <c r="BP92" s="167"/>
      <c r="BQ92" s="167"/>
      <c r="BR92" s="167"/>
      <c r="BS92" s="167"/>
      <c r="BT92" s="167"/>
      <c r="BU92" s="167"/>
      <c r="BV92" s="167"/>
      <c r="BW92" s="167"/>
      <c r="BX92" s="167"/>
      <c r="BY92" s="167"/>
      <c r="BZ92" s="167"/>
      <c r="CA92" s="167"/>
      <c r="CB92" s="167"/>
      <c r="CC92" s="167"/>
      <c r="CD92" s="167"/>
      <c r="CE92" s="167"/>
      <c r="CF92" s="167"/>
      <c r="CG92" s="167"/>
      <c r="CH92" s="167"/>
      <c r="CI92" s="167"/>
      <c r="CJ92" s="167"/>
      <c r="CK92" s="167"/>
      <c r="CL92" s="167"/>
      <c r="CM92" s="167"/>
      <c r="CN92" s="167"/>
      <c r="CO92" s="167"/>
      <c r="CP92" s="167"/>
      <c r="CQ92" s="167"/>
      <c r="CR92" s="167"/>
      <c r="CS92" s="167"/>
      <c r="CT92" s="167"/>
      <c r="CU92" s="167"/>
      <c r="CV92" s="167"/>
      <c r="CW92" s="167"/>
      <c r="CX92" s="167"/>
      <c r="CY92" s="167"/>
      <c r="CZ92" s="167"/>
      <c r="DA92" s="167"/>
      <c r="DB92" s="167"/>
      <c r="DC92" s="167"/>
      <c r="DD92" s="167"/>
      <c r="DE92" s="167"/>
      <c r="DF92" s="167"/>
      <c r="DG92" s="167"/>
      <c r="DH92" s="167"/>
      <c r="DI92" s="167"/>
      <c r="DJ92" s="167"/>
      <c r="DK92" s="167"/>
      <c r="DL92" s="167"/>
      <c r="DM92" s="167"/>
      <c r="DN92" s="167"/>
      <c r="DO92" s="167"/>
      <c r="DP92" s="167"/>
      <c r="DQ92" s="167"/>
      <c r="DR92" s="167"/>
      <c r="DS92" s="167"/>
      <c r="DT92" s="167"/>
      <c r="DU92" s="167"/>
      <c r="DV92" s="167"/>
      <c r="DW92" s="167"/>
      <c r="DX92" s="167"/>
      <c r="DY92" s="167"/>
      <c r="DZ92" s="167"/>
      <c r="EA92" s="167"/>
      <c r="EB92" s="202"/>
    </row>
    <row r="93" spans="1:132" s="59" customFormat="1" ht="200.1" customHeight="1">
      <c r="A93" s="51" t="s">
        <v>1006</v>
      </c>
      <c r="B93" s="113" t="s">
        <v>598</v>
      </c>
      <c r="C93" s="113" t="s">
        <v>463</v>
      </c>
      <c r="D93" s="113" t="s">
        <v>454</v>
      </c>
      <c r="E93" s="113" t="s">
        <v>592</v>
      </c>
      <c r="F93" s="114" t="s">
        <v>464</v>
      </c>
      <c r="G93" s="115">
        <v>42736</v>
      </c>
      <c r="H93" s="115">
        <v>43981</v>
      </c>
      <c r="I93" s="62">
        <v>1</v>
      </c>
      <c r="J93" s="62">
        <v>1</v>
      </c>
      <c r="K93" s="62">
        <v>1</v>
      </c>
      <c r="L93" s="116">
        <v>1</v>
      </c>
      <c r="M93" s="62">
        <v>1</v>
      </c>
      <c r="N93" s="117">
        <v>1</v>
      </c>
      <c r="O93" s="207" t="s">
        <v>1099</v>
      </c>
      <c r="P93" s="207" t="s">
        <v>1099</v>
      </c>
      <c r="Q93" s="207" t="s">
        <v>1271</v>
      </c>
      <c r="R93" s="207" t="s">
        <v>1099</v>
      </c>
      <c r="S93" s="207" t="s">
        <v>1099</v>
      </c>
      <c r="T93" s="209" t="s">
        <v>1210</v>
      </c>
      <c r="U93" s="238" t="s">
        <v>1211</v>
      </c>
      <c r="V93" s="167"/>
      <c r="W93" s="167"/>
      <c r="X93" s="167"/>
      <c r="Y93" s="167"/>
      <c r="Z93" s="167"/>
      <c r="AA93" s="167"/>
      <c r="AB93" s="167"/>
      <c r="AC93" s="167"/>
      <c r="AD93" s="167"/>
      <c r="AE93" s="167"/>
      <c r="AF93" s="167"/>
      <c r="AG93" s="167"/>
      <c r="AH93" s="167"/>
      <c r="AI93" s="167"/>
      <c r="AJ93" s="167"/>
      <c r="AK93" s="167"/>
      <c r="AL93" s="167"/>
      <c r="AM93" s="167"/>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167"/>
      <c r="BO93" s="167"/>
      <c r="BP93" s="167"/>
      <c r="BQ93" s="167"/>
      <c r="BR93" s="167"/>
      <c r="BS93" s="167"/>
      <c r="BT93" s="167"/>
      <c r="BU93" s="167"/>
      <c r="BV93" s="167"/>
      <c r="BW93" s="167"/>
      <c r="BX93" s="167"/>
      <c r="BY93" s="167"/>
      <c r="BZ93" s="167"/>
      <c r="CA93" s="167"/>
      <c r="CB93" s="167"/>
      <c r="CC93" s="167"/>
      <c r="CD93" s="167"/>
      <c r="CE93" s="167"/>
      <c r="CF93" s="167"/>
      <c r="CG93" s="167"/>
      <c r="CH93" s="167"/>
      <c r="CI93" s="167"/>
      <c r="CJ93" s="167"/>
      <c r="CK93" s="167"/>
      <c r="CL93" s="167"/>
      <c r="CM93" s="167"/>
      <c r="CN93" s="167"/>
      <c r="CO93" s="167"/>
      <c r="CP93" s="167"/>
      <c r="CQ93" s="167"/>
      <c r="CR93" s="167"/>
      <c r="CS93" s="167"/>
      <c r="CT93" s="167"/>
      <c r="CU93" s="167"/>
      <c r="CV93" s="167"/>
      <c r="CW93" s="167"/>
      <c r="CX93" s="167"/>
      <c r="CY93" s="167"/>
      <c r="CZ93" s="167"/>
      <c r="DA93" s="167"/>
      <c r="DB93" s="167"/>
      <c r="DC93" s="167"/>
      <c r="DD93" s="167"/>
      <c r="DE93" s="167"/>
      <c r="DF93" s="167"/>
      <c r="DG93" s="167"/>
      <c r="DH93" s="167"/>
      <c r="DI93" s="167"/>
      <c r="DJ93" s="167"/>
      <c r="DK93" s="167"/>
      <c r="DL93" s="167"/>
      <c r="DM93" s="167"/>
      <c r="DN93" s="167"/>
      <c r="DO93" s="167"/>
      <c r="DP93" s="167"/>
      <c r="DQ93" s="167"/>
      <c r="DR93" s="167"/>
      <c r="DS93" s="167"/>
      <c r="DT93" s="167"/>
      <c r="DU93" s="167"/>
      <c r="DV93" s="167"/>
      <c r="DW93" s="167"/>
      <c r="DX93" s="167"/>
      <c r="DY93" s="167"/>
      <c r="DZ93" s="167"/>
      <c r="EA93" s="167"/>
      <c r="EB93" s="202"/>
    </row>
    <row r="94" spans="1:132" s="59" customFormat="1" ht="200.1" customHeight="1">
      <c r="A94" s="51" t="s">
        <v>1007</v>
      </c>
      <c r="B94" s="113" t="s">
        <v>598</v>
      </c>
      <c r="C94" s="113" t="s">
        <v>463</v>
      </c>
      <c r="D94" s="113" t="s">
        <v>454</v>
      </c>
      <c r="E94" s="113" t="s">
        <v>594</v>
      </c>
      <c r="F94" s="114" t="s">
        <v>464</v>
      </c>
      <c r="G94" s="115">
        <v>42736</v>
      </c>
      <c r="H94" s="115">
        <v>43981</v>
      </c>
      <c r="I94" s="62">
        <v>1</v>
      </c>
      <c r="J94" s="62">
        <v>1</v>
      </c>
      <c r="K94" s="62">
        <v>1</v>
      </c>
      <c r="L94" s="116">
        <v>1</v>
      </c>
      <c r="M94" s="62">
        <v>1</v>
      </c>
      <c r="N94" s="117">
        <v>1</v>
      </c>
      <c r="O94" s="207" t="s">
        <v>1099</v>
      </c>
      <c r="P94" s="207" t="s">
        <v>1101</v>
      </c>
      <c r="Q94" s="207" t="s">
        <v>1271</v>
      </c>
      <c r="R94" s="207" t="s">
        <v>1101</v>
      </c>
      <c r="S94" s="207" t="s">
        <v>777</v>
      </c>
      <c r="T94" s="209" t="s">
        <v>777</v>
      </c>
      <c r="U94" s="238" t="s">
        <v>1212</v>
      </c>
      <c r="V94" s="167"/>
      <c r="W94" s="167"/>
      <c r="X94" s="167"/>
      <c r="Y94" s="167"/>
      <c r="Z94" s="167"/>
      <c r="AA94" s="167"/>
      <c r="AB94" s="167"/>
      <c r="AC94" s="167"/>
      <c r="AD94" s="167"/>
      <c r="AE94" s="167"/>
      <c r="AF94" s="167"/>
      <c r="AG94" s="167"/>
      <c r="AH94" s="167"/>
      <c r="AI94" s="167"/>
      <c r="AJ94" s="167"/>
      <c r="AK94" s="167"/>
      <c r="AL94" s="167"/>
      <c r="AM94" s="167"/>
      <c r="AN94" s="167"/>
      <c r="AO94" s="167"/>
      <c r="AP94" s="167"/>
      <c r="AQ94" s="167"/>
      <c r="AR94" s="167"/>
      <c r="AS94" s="167"/>
      <c r="AT94" s="167"/>
      <c r="AU94" s="167"/>
      <c r="AV94" s="167"/>
      <c r="AW94" s="167"/>
      <c r="AX94" s="167"/>
      <c r="AY94" s="167"/>
      <c r="AZ94" s="167"/>
      <c r="BA94" s="167"/>
      <c r="BB94" s="167"/>
      <c r="BC94" s="167"/>
      <c r="BD94" s="167"/>
      <c r="BE94" s="167"/>
      <c r="BF94" s="167"/>
      <c r="BG94" s="167"/>
      <c r="BH94" s="167"/>
      <c r="BI94" s="167"/>
      <c r="BJ94" s="167"/>
      <c r="BK94" s="167"/>
      <c r="BL94" s="167"/>
      <c r="BM94" s="167"/>
      <c r="BN94" s="167"/>
      <c r="BO94" s="167"/>
      <c r="BP94" s="167"/>
      <c r="BQ94" s="167"/>
      <c r="BR94" s="167"/>
      <c r="BS94" s="167"/>
      <c r="BT94" s="167"/>
      <c r="BU94" s="167"/>
      <c r="BV94" s="167"/>
      <c r="BW94" s="167"/>
      <c r="BX94" s="167"/>
      <c r="BY94" s="167"/>
      <c r="BZ94" s="167"/>
      <c r="CA94" s="167"/>
      <c r="CB94" s="167"/>
      <c r="CC94" s="167"/>
      <c r="CD94" s="167"/>
      <c r="CE94" s="167"/>
      <c r="CF94" s="167"/>
      <c r="CG94" s="167"/>
      <c r="CH94" s="167"/>
      <c r="CI94" s="167"/>
      <c r="CJ94" s="167"/>
      <c r="CK94" s="167"/>
      <c r="CL94" s="167"/>
      <c r="CM94" s="167"/>
      <c r="CN94" s="167"/>
      <c r="CO94" s="167"/>
      <c r="CP94" s="167"/>
      <c r="CQ94" s="167"/>
      <c r="CR94" s="167"/>
      <c r="CS94" s="167"/>
      <c r="CT94" s="167"/>
      <c r="CU94" s="167"/>
      <c r="CV94" s="167"/>
      <c r="CW94" s="167"/>
      <c r="CX94" s="167"/>
      <c r="CY94" s="167"/>
      <c r="CZ94" s="167"/>
      <c r="DA94" s="167"/>
      <c r="DB94" s="167"/>
      <c r="DC94" s="167"/>
      <c r="DD94" s="167"/>
      <c r="DE94" s="167"/>
      <c r="DF94" s="167"/>
      <c r="DG94" s="167"/>
      <c r="DH94" s="167"/>
      <c r="DI94" s="167"/>
      <c r="DJ94" s="167"/>
      <c r="DK94" s="167"/>
      <c r="DL94" s="167"/>
      <c r="DM94" s="167"/>
      <c r="DN94" s="167"/>
      <c r="DO94" s="167"/>
      <c r="DP94" s="167"/>
      <c r="DQ94" s="167"/>
      <c r="DR94" s="167"/>
      <c r="DS94" s="167"/>
      <c r="DT94" s="167"/>
      <c r="DU94" s="167"/>
      <c r="DV94" s="167"/>
      <c r="DW94" s="167"/>
      <c r="DX94" s="167"/>
      <c r="DY94" s="167"/>
      <c r="DZ94" s="167"/>
      <c r="EA94" s="167"/>
      <c r="EB94" s="202"/>
    </row>
    <row r="95" spans="1:132" s="59" customFormat="1" ht="200.1" customHeight="1">
      <c r="A95" s="51" t="s">
        <v>1008</v>
      </c>
      <c r="B95" s="113" t="s">
        <v>598</v>
      </c>
      <c r="C95" s="113" t="s">
        <v>463</v>
      </c>
      <c r="D95" s="113" t="s">
        <v>454</v>
      </c>
      <c r="E95" s="113" t="s">
        <v>595</v>
      </c>
      <c r="F95" s="114" t="s">
        <v>464</v>
      </c>
      <c r="G95" s="115">
        <v>42736</v>
      </c>
      <c r="H95" s="115">
        <v>43981</v>
      </c>
      <c r="I95" s="120">
        <v>1</v>
      </c>
      <c r="J95" s="120">
        <v>1</v>
      </c>
      <c r="K95" s="120">
        <v>1</v>
      </c>
      <c r="L95" s="116">
        <v>1</v>
      </c>
      <c r="M95" s="62">
        <v>1</v>
      </c>
      <c r="N95" s="117">
        <v>1</v>
      </c>
      <c r="O95" s="207" t="s">
        <v>1099</v>
      </c>
      <c r="P95" s="207" t="s">
        <v>1099</v>
      </c>
      <c r="Q95" s="207" t="s">
        <v>1271</v>
      </c>
      <c r="R95" s="207" t="s">
        <v>1099</v>
      </c>
      <c r="S95" s="207" t="s">
        <v>1101</v>
      </c>
      <c r="T95" s="209"/>
      <c r="U95" s="238" t="s">
        <v>1213</v>
      </c>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167"/>
      <c r="BO95" s="167"/>
      <c r="BP95" s="167"/>
      <c r="BQ95" s="167"/>
      <c r="BR95" s="167"/>
      <c r="BS95" s="167"/>
      <c r="BT95" s="167"/>
      <c r="BU95" s="167"/>
      <c r="BV95" s="167"/>
      <c r="BW95" s="167"/>
      <c r="BX95" s="167"/>
      <c r="BY95" s="167"/>
      <c r="BZ95" s="167"/>
      <c r="CA95" s="167"/>
      <c r="CB95" s="167"/>
      <c r="CC95" s="167"/>
      <c r="CD95" s="167"/>
      <c r="CE95" s="167"/>
      <c r="CF95" s="167"/>
      <c r="CG95" s="167"/>
      <c r="CH95" s="167"/>
      <c r="CI95" s="167"/>
      <c r="CJ95" s="167"/>
      <c r="CK95" s="167"/>
      <c r="CL95" s="167"/>
      <c r="CM95" s="167"/>
      <c r="CN95" s="167"/>
      <c r="CO95" s="167"/>
      <c r="CP95" s="167"/>
      <c r="CQ95" s="167"/>
      <c r="CR95" s="167"/>
      <c r="CS95" s="167"/>
      <c r="CT95" s="167"/>
      <c r="CU95" s="167"/>
      <c r="CV95" s="167"/>
      <c r="CW95" s="167"/>
      <c r="CX95" s="167"/>
      <c r="CY95" s="167"/>
      <c r="CZ95" s="167"/>
      <c r="DA95" s="167"/>
      <c r="DB95" s="167"/>
      <c r="DC95" s="167"/>
      <c r="DD95" s="167"/>
      <c r="DE95" s="167"/>
      <c r="DF95" s="167"/>
      <c r="DG95" s="167"/>
      <c r="DH95" s="167"/>
      <c r="DI95" s="167"/>
      <c r="DJ95" s="167"/>
      <c r="DK95" s="167"/>
      <c r="DL95" s="167"/>
      <c r="DM95" s="167"/>
      <c r="DN95" s="167"/>
      <c r="DO95" s="167"/>
      <c r="DP95" s="167"/>
      <c r="DQ95" s="167"/>
      <c r="DR95" s="167"/>
      <c r="DS95" s="167"/>
      <c r="DT95" s="167"/>
      <c r="DU95" s="167"/>
      <c r="DV95" s="167"/>
      <c r="DW95" s="167"/>
      <c r="DX95" s="167"/>
      <c r="DY95" s="167"/>
      <c r="DZ95" s="167"/>
      <c r="EA95" s="167"/>
      <c r="EB95" s="202"/>
    </row>
    <row r="96" spans="1:132" s="59" customFormat="1" ht="200.1" customHeight="1">
      <c r="A96" s="49" t="s">
        <v>1033</v>
      </c>
      <c r="B96" s="50" t="s">
        <v>602</v>
      </c>
      <c r="C96" s="51" t="s">
        <v>469</v>
      </c>
      <c r="D96" s="81" t="s">
        <v>470</v>
      </c>
      <c r="E96" s="81" t="s">
        <v>856</v>
      </c>
      <c r="F96" s="51" t="s">
        <v>477</v>
      </c>
      <c r="G96" s="52">
        <v>42522</v>
      </c>
      <c r="H96" s="52">
        <v>43981</v>
      </c>
      <c r="I96" s="54">
        <v>1</v>
      </c>
      <c r="J96" s="54">
        <v>1</v>
      </c>
      <c r="K96" s="51">
        <v>9674</v>
      </c>
      <c r="L96" s="54">
        <v>1</v>
      </c>
      <c r="M96" s="51">
        <v>100</v>
      </c>
      <c r="N96" s="54">
        <v>1</v>
      </c>
      <c r="O96" s="206" t="s">
        <v>1099</v>
      </c>
      <c r="P96" s="206" t="s">
        <v>1099</v>
      </c>
      <c r="Q96" s="206" t="s">
        <v>1134</v>
      </c>
      <c r="R96" s="206" t="s">
        <v>1099</v>
      </c>
      <c r="S96" s="206" t="s">
        <v>1101</v>
      </c>
      <c r="T96" s="206" t="s">
        <v>889</v>
      </c>
      <c r="U96" s="206" t="s">
        <v>889</v>
      </c>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167"/>
      <c r="BO96" s="167"/>
      <c r="BP96" s="167"/>
      <c r="BQ96" s="167"/>
      <c r="BR96" s="167"/>
      <c r="BS96" s="167"/>
      <c r="BT96" s="167"/>
      <c r="BU96" s="167"/>
      <c r="BV96" s="167"/>
      <c r="BW96" s="167"/>
      <c r="BX96" s="167"/>
      <c r="BY96" s="167"/>
      <c r="BZ96" s="167"/>
      <c r="CA96" s="167"/>
      <c r="CB96" s="167"/>
      <c r="CC96" s="167"/>
      <c r="CD96" s="167"/>
      <c r="CE96" s="167"/>
      <c r="CF96" s="167"/>
      <c r="CG96" s="167"/>
      <c r="CH96" s="167"/>
      <c r="CI96" s="167"/>
      <c r="CJ96" s="167"/>
      <c r="CK96" s="167"/>
      <c r="CL96" s="167"/>
      <c r="CM96" s="167"/>
      <c r="CN96" s="167"/>
      <c r="CO96" s="167"/>
      <c r="CP96" s="167"/>
      <c r="CQ96" s="167"/>
      <c r="CR96" s="167"/>
      <c r="CS96" s="167"/>
      <c r="CT96" s="167"/>
      <c r="CU96" s="167"/>
      <c r="CV96" s="167"/>
      <c r="CW96" s="167"/>
      <c r="CX96" s="167"/>
      <c r="CY96" s="167"/>
      <c r="CZ96" s="167"/>
      <c r="DA96" s="167"/>
      <c r="DB96" s="167"/>
      <c r="DC96" s="167"/>
      <c r="DD96" s="167"/>
      <c r="DE96" s="167"/>
      <c r="DF96" s="167"/>
      <c r="DG96" s="167"/>
      <c r="DH96" s="167"/>
      <c r="DI96" s="167"/>
      <c r="DJ96" s="167"/>
      <c r="DK96" s="167"/>
      <c r="DL96" s="167"/>
      <c r="DM96" s="167"/>
      <c r="DN96" s="167"/>
      <c r="DO96" s="167"/>
      <c r="DP96" s="167"/>
      <c r="DQ96" s="167"/>
      <c r="DR96" s="167"/>
      <c r="DS96" s="167"/>
      <c r="DT96" s="167"/>
      <c r="DU96" s="167"/>
      <c r="DV96" s="167"/>
      <c r="DW96" s="167"/>
      <c r="DX96" s="167"/>
      <c r="DY96" s="167"/>
      <c r="DZ96" s="167"/>
      <c r="EA96" s="167"/>
      <c r="EB96" s="202"/>
    </row>
    <row r="97" spans="1:132" s="59" customFormat="1" ht="200.1" customHeight="1">
      <c r="A97" s="49" t="s">
        <v>1034</v>
      </c>
      <c r="B97" s="50" t="s">
        <v>602</v>
      </c>
      <c r="C97" s="51" t="s">
        <v>469</v>
      </c>
      <c r="D97" s="81" t="s">
        <v>470</v>
      </c>
      <c r="E97" s="81" t="s">
        <v>857</v>
      </c>
      <c r="F97" s="51" t="s">
        <v>477</v>
      </c>
      <c r="G97" s="52">
        <v>42522</v>
      </c>
      <c r="H97" s="52">
        <v>43981</v>
      </c>
      <c r="I97" s="54">
        <v>1</v>
      </c>
      <c r="J97" s="54">
        <v>1</v>
      </c>
      <c r="K97" s="54">
        <v>1</v>
      </c>
      <c r="L97" s="54">
        <v>1</v>
      </c>
      <c r="M97" s="51">
        <v>100</v>
      </c>
      <c r="N97" s="54">
        <v>1</v>
      </c>
      <c r="O97" s="206" t="s">
        <v>1099</v>
      </c>
      <c r="P97" s="206" t="s">
        <v>1099</v>
      </c>
      <c r="Q97" s="206" t="s">
        <v>1134</v>
      </c>
      <c r="R97" s="206" t="s">
        <v>1099</v>
      </c>
      <c r="S97" s="206" t="s">
        <v>1101</v>
      </c>
      <c r="T97" s="206" t="s">
        <v>889</v>
      </c>
      <c r="U97" s="206" t="s">
        <v>889</v>
      </c>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7"/>
      <c r="BR97" s="167"/>
      <c r="BS97" s="167"/>
      <c r="BT97" s="167"/>
      <c r="BU97" s="167"/>
      <c r="BV97" s="167"/>
      <c r="BW97" s="167"/>
      <c r="BX97" s="167"/>
      <c r="BY97" s="167"/>
      <c r="BZ97" s="167"/>
      <c r="CA97" s="167"/>
      <c r="CB97" s="167"/>
      <c r="CC97" s="167"/>
      <c r="CD97" s="167"/>
      <c r="CE97" s="167"/>
      <c r="CF97" s="167"/>
      <c r="CG97" s="167"/>
      <c r="CH97" s="167"/>
      <c r="CI97" s="167"/>
      <c r="CJ97" s="167"/>
      <c r="CK97" s="167"/>
      <c r="CL97" s="167"/>
      <c r="CM97" s="167"/>
      <c r="CN97" s="167"/>
      <c r="CO97" s="167"/>
      <c r="CP97" s="167"/>
      <c r="CQ97" s="167"/>
      <c r="CR97" s="167"/>
      <c r="CS97" s="167"/>
      <c r="CT97" s="167"/>
      <c r="CU97" s="167"/>
      <c r="CV97" s="167"/>
      <c r="CW97" s="167"/>
      <c r="CX97" s="167"/>
      <c r="CY97" s="167"/>
      <c r="CZ97" s="167"/>
      <c r="DA97" s="167"/>
      <c r="DB97" s="167"/>
      <c r="DC97" s="167"/>
      <c r="DD97" s="167"/>
      <c r="DE97" s="167"/>
      <c r="DF97" s="167"/>
      <c r="DG97" s="167"/>
      <c r="DH97" s="167"/>
      <c r="DI97" s="167"/>
      <c r="DJ97" s="167"/>
      <c r="DK97" s="167"/>
      <c r="DL97" s="167"/>
      <c r="DM97" s="167"/>
      <c r="DN97" s="167"/>
      <c r="DO97" s="167"/>
      <c r="DP97" s="167"/>
      <c r="DQ97" s="167"/>
      <c r="DR97" s="167"/>
      <c r="DS97" s="167"/>
      <c r="DT97" s="167"/>
      <c r="DU97" s="167"/>
      <c r="DV97" s="167"/>
      <c r="DW97" s="167"/>
      <c r="DX97" s="167"/>
      <c r="DY97" s="167"/>
      <c r="DZ97" s="167"/>
      <c r="EA97" s="167"/>
      <c r="EB97" s="202"/>
    </row>
    <row r="98" spans="1:132" s="59" customFormat="1" ht="200.1" customHeight="1">
      <c r="A98" s="49" t="s">
        <v>1010</v>
      </c>
      <c r="B98" s="50" t="s">
        <v>602</v>
      </c>
      <c r="C98" s="51" t="s">
        <v>478</v>
      </c>
      <c r="D98" s="81" t="s">
        <v>470</v>
      </c>
      <c r="E98" s="81" t="s">
        <v>858</v>
      </c>
      <c r="F98" s="51" t="s">
        <v>479</v>
      </c>
      <c r="G98" s="52">
        <v>42522</v>
      </c>
      <c r="H98" s="52">
        <v>43981</v>
      </c>
      <c r="I98" s="56" t="s">
        <v>1066</v>
      </c>
      <c r="J98" s="71">
        <v>1</v>
      </c>
      <c r="K98" s="121" t="s">
        <v>1066</v>
      </c>
      <c r="L98" s="54">
        <v>1</v>
      </c>
      <c r="M98" s="54">
        <v>1</v>
      </c>
      <c r="N98" s="54">
        <v>1</v>
      </c>
      <c r="O98" s="255" t="s">
        <v>1099</v>
      </c>
      <c r="P98" s="255" t="s">
        <v>1099</v>
      </c>
      <c r="Q98" s="255" t="s">
        <v>1274</v>
      </c>
      <c r="R98" s="255" t="s">
        <v>1099</v>
      </c>
      <c r="S98" s="255" t="s">
        <v>1099</v>
      </c>
      <c r="T98" s="255" t="s">
        <v>1275</v>
      </c>
      <c r="U98" s="255" t="s">
        <v>1276</v>
      </c>
      <c r="V98" s="167"/>
      <c r="W98" s="167"/>
      <c r="X98" s="167"/>
      <c r="Y98" s="167"/>
      <c r="Z98" s="167"/>
      <c r="AA98" s="167"/>
      <c r="AB98" s="167"/>
      <c r="AC98" s="167"/>
      <c r="AD98" s="167"/>
      <c r="AE98" s="167"/>
      <c r="AF98" s="167"/>
      <c r="AG98" s="167"/>
      <c r="AH98" s="167"/>
      <c r="AI98" s="167"/>
      <c r="AJ98" s="167"/>
      <c r="AK98" s="167"/>
      <c r="AL98" s="167"/>
      <c r="AM98" s="167"/>
      <c r="AN98" s="167"/>
      <c r="AO98" s="167"/>
      <c r="AP98" s="167"/>
      <c r="AQ98" s="167"/>
      <c r="AR98" s="167"/>
      <c r="AS98" s="167"/>
      <c r="AT98" s="167"/>
      <c r="AU98" s="167"/>
      <c r="AV98" s="167"/>
      <c r="AW98" s="167"/>
      <c r="AX98" s="167"/>
      <c r="AY98" s="167"/>
      <c r="AZ98" s="167"/>
      <c r="BA98" s="167"/>
      <c r="BB98" s="167"/>
      <c r="BC98" s="167"/>
      <c r="BD98" s="167"/>
      <c r="BE98" s="167"/>
      <c r="BF98" s="167"/>
      <c r="BG98" s="167"/>
      <c r="BH98" s="167"/>
      <c r="BI98" s="167"/>
      <c r="BJ98" s="167"/>
      <c r="BK98" s="167"/>
      <c r="BL98" s="167"/>
      <c r="BM98" s="167"/>
      <c r="BN98" s="167"/>
      <c r="BO98" s="167"/>
      <c r="BP98" s="167"/>
      <c r="BQ98" s="167"/>
      <c r="BR98" s="167"/>
      <c r="BS98" s="167"/>
      <c r="BT98" s="167"/>
      <c r="BU98" s="167"/>
      <c r="BV98" s="167"/>
      <c r="BW98" s="167"/>
      <c r="BX98" s="167"/>
      <c r="BY98" s="167"/>
      <c r="BZ98" s="167"/>
      <c r="CA98" s="167"/>
      <c r="CB98" s="167"/>
      <c r="CC98" s="167"/>
      <c r="CD98" s="167"/>
      <c r="CE98" s="167"/>
      <c r="CF98" s="167"/>
      <c r="CG98" s="167"/>
      <c r="CH98" s="167"/>
      <c r="CI98" s="167"/>
      <c r="CJ98" s="167"/>
      <c r="CK98" s="167"/>
      <c r="CL98" s="167"/>
      <c r="CM98" s="167"/>
      <c r="CN98" s="167"/>
      <c r="CO98" s="167"/>
      <c r="CP98" s="167"/>
      <c r="CQ98" s="167"/>
      <c r="CR98" s="167"/>
      <c r="CS98" s="167"/>
      <c r="CT98" s="167"/>
      <c r="CU98" s="167"/>
      <c r="CV98" s="167"/>
      <c r="CW98" s="167"/>
      <c r="CX98" s="167"/>
      <c r="CY98" s="167"/>
      <c r="CZ98" s="167"/>
      <c r="DA98" s="167"/>
      <c r="DB98" s="167"/>
      <c r="DC98" s="167"/>
      <c r="DD98" s="167"/>
      <c r="DE98" s="167"/>
      <c r="DF98" s="167"/>
      <c r="DG98" s="167"/>
      <c r="DH98" s="167"/>
      <c r="DI98" s="167"/>
      <c r="DJ98" s="167"/>
      <c r="DK98" s="167"/>
      <c r="DL98" s="167"/>
      <c r="DM98" s="167"/>
      <c r="DN98" s="167"/>
      <c r="DO98" s="167"/>
      <c r="DP98" s="167"/>
      <c r="DQ98" s="167"/>
      <c r="DR98" s="167"/>
      <c r="DS98" s="167"/>
      <c r="DT98" s="167"/>
      <c r="DU98" s="167"/>
      <c r="DV98" s="167"/>
      <c r="DW98" s="167"/>
      <c r="DX98" s="167"/>
      <c r="DY98" s="167"/>
      <c r="DZ98" s="167"/>
      <c r="EA98" s="167"/>
      <c r="EB98" s="202"/>
    </row>
    <row r="99" spans="1:132" s="59" customFormat="1" ht="200.1" customHeight="1">
      <c r="A99" s="49" t="s">
        <v>1009</v>
      </c>
      <c r="B99" s="50" t="s">
        <v>602</v>
      </c>
      <c r="C99" s="51" t="s">
        <v>478</v>
      </c>
      <c r="D99" s="81" t="s">
        <v>470</v>
      </c>
      <c r="E99" s="81" t="s">
        <v>939</v>
      </c>
      <c r="F99" s="51" t="s">
        <v>479</v>
      </c>
      <c r="G99" s="52">
        <v>42522</v>
      </c>
      <c r="H99" s="52">
        <v>43981</v>
      </c>
      <c r="I99" s="49">
        <v>1</v>
      </c>
      <c r="J99" s="54">
        <v>1</v>
      </c>
      <c r="K99" s="51">
        <v>4</v>
      </c>
      <c r="L99" s="54">
        <v>1</v>
      </c>
      <c r="M99" s="51">
        <v>1</v>
      </c>
      <c r="N99" s="54">
        <v>1</v>
      </c>
      <c r="O99" s="255" t="s">
        <v>1099</v>
      </c>
      <c r="P99" s="255" t="s">
        <v>1099</v>
      </c>
      <c r="Q99" s="255" t="s">
        <v>1277</v>
      </c>
      <c r="R99" s="255" t="s">
        <v>1101</v>
      </c>
      <c r="S99" s="255" t="s">
        <v>1101</v>
      </c>
      <c r="T99" s="255" t="s">
        <v>1103</v>
      </c>
      <c r="U99" s="255" t="s">
        <v>1278</v>
      </c>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7"/>
      <c r="BA99" s="167"/>
      <c r="BB99" s="167"/>
      <c r="BC99" s="167"/>
      <c r="BD99" s="167"/>
      <c r="BE99" s="167"/>
      <c r="BF99" s="167"/>
      <c r="BG99" s="167"/>
      <c r="BH99" s="167"/>
      <c r="BI99" s="167"/>
      <c r="BJ99" s="167"/>
      <c r="BK99" s="167"/>
      <c r="BL99" s="167"/>
      <c r="BM99" s="167"/>
      <c r="BN99" s="167"/>
      <c r="BO99" s="167"/>
      <c r="BP99" s="167"/>
      <c r="BQ99" s="167"/>
      <c r="BR99" s="167"/>
      <c r="BS99" s="167"/>
      <c r="BT99" s="167"/>
      <c r="BU99" s="167"/>
      <c r="BV99" s="167"/>
      <c r="BW99" s="167"/>
      <c r="BX99" s="167"/>
      <c r="BY99" s="167"/>
      <c r="BZ99" s="167"/>
      <c r="CA99" s="167"/>
      <c r="CB99" s="167"/>
      <c r="CC99" s="167"/>
      <c r="CD99" s="167"/>
      <c r="CE99" s="167"/>
      <c r="CF99" s="167"/>
      <c r="CG99" s="167"/>
      <c r="CH99" s="167"/>
      <c r="CI99" s="167"/>
      <c r="CJ99" s="167"/>
      <c r="CK99" s="167"/>
      <c r="CL99" s="167"/>
      <c r="CM99" s="167"/>
      <c r="CN99" s="167"/>
      <c r="CO99" s="167"/>
      <c r="CP99" s="167"/>
      <c r="CQ99" s="167"/>
      <c r="CR99" s="167"/>
      <c r="CS99" s="167"/>
      <c r="CT99" s="167"/>
      <c r="CU99" s="167"/>
      <c r="CV99" s="167"/>
      <c r="CW99" s="167"/>
      <c r="CX99" s="167"/>
      <c r="CY99" s="167"/>
      <c r="CZ99" s="167"/>
      <c r="DA99" s="167"/>
      <c r="DB99" s="167"/>
      <c r="DC99" s="167"/>
      <c r="DD99" s="167"/>
      <c r="DE99" s="167"/>
      <c r="DF99" s="167"/>
      <c r="DG99" s="167"/>
      <c r="DH99" s="167"/>
      <c r="DI99" s="167"/>
      <c r="DJ99" s="167"/>
      <c r="DK99" s="167"/>
      <c r="DL99" s="167"/>
      <c r="DM99" s="167"/>
      <c r="DN99" s="167"/>
      <c r="DO99" s="167"/>
      <c r="DP99" s="167"/>
      <c r="DQ99" s="167"/>
      <c r="DR99" s="167"/>
      <c r="DS99" s="167"/>
      <c r="DT99" s="167"/>
      <c r="DU99" s="167"/>
      <c r="DV99" s="167"/>
      <c r="DW99" s="167"/>
      <c r="DX99" s="167"/>
      <c r="DY99" s="167"/>
      <c r="DZ99" s="167"/>
      <c r="EA99" s="167"/>
      <c r="EB99" s="202"/>
    </row>
    <row r="100" spans="1:132" s="129" customFormat="1" ht="200.1" customHeight="1">
      <c r="A100" s="51" t="s">
        <v>1053</v>
      </c>
      <c r="B100" s="50" t="s">
        <v>597</v>
      </c>
      <c r="C100" s="51" t="s">
        <v>571</v>
      </c>
      <c r="D100" s="81" t="s">
        <v>583</v>
      </c>
      <c r="E100" s="81" t="s">
        <v>572</v>
      </c>
      <c r="F100" s="51" t="s">
        <v>453</v>
      </c>
      <c r="G100" s="52">
        <v>42887</v>
      </c>
      <c r="H100" s="52">
        <v>43100</v>
      </c>
      <c r="I100" s="51">
        <v>1</v>
      </c>
      <c r="J100" s="54">
        <v>1</v>
      </c>
      <c r="K100" s="81" t="s">
        <v>949</v>
      </c>
      <c r="L100" s="81" t="s">
        <v>949</v>
      </c>
      <c r="M100" s="51" t="s">
        <v>949</v>
      </c>
      <c r="N100" s="51" t="s">
        <v>949</v>
      </c>
      <c r="O100" s="157"/>
      <c r="P100" s="157"/>
      <c r="Q100" s="157"/>
      <c r="R100" s="157"/>
      <c r="S100" s="157"/>
      <c r="T100" s="157"/>
      <c r="U100" s="15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7"/>
      <c r="BR100" s="167"/>
      <c r="BS100" s="167"/>
      <c r="BT100" s="167"/>
      <c r="BU100" s="167"/>
      <c r="BV100" s="167"/>
      <c r="BW100" s="167"/>
      <c r="BX100" s="167"/>
      <c r="BY100" s="167"/>
      <c r="BZ100" s="167"/>
      <c r="CA100" s="167"/>
      <c r="CB100" s="167"/>
      <c r="CC100" s="167"/>
      <c r="CD100" s="167"/>
      <c r="CE100" s="167"/>
      <c r="CF100" s="167"/>
      <c r="CG100" s="167"/>
      <c r="CH100" s="167"/>
      <c r="CI100" s="167"/>
      <c r="CJ100" s="167"/>
      <c r="CK100" s="167"/>
      <c r="CL100" s="167"/>
      <c r="CM100" s="167"/>
      <c r="CN100" s="167"/>
      <c r="CO100" s="167"/>
      <c r="CP100" s="167"/>
      <c r="CQ100" s="167"/>
      <c r="CR100" s="167"/>
      <c r="CS100" s="167"/>
      <c r="CT100" s="167"/>
      <c r="CU100" s="167"/>
      <c r="CV100" s="167"/>
      <c r="CW100" s="167"/>
      <c r="CX100" s="167"/>
      <c r="CY100" s="167"/>
      <c r="CZ100" s="167"/>
      <c r="DA100" s="167"/>
      <c r="DB100" s="167"/>
      <c r="DC100" s="167"/>
      <c r="DD100" s="167"/>
      <c r="DE100" s="167"/>
      <c r="DF100" s="167"/>
      <c r="DG100" s="167"/>
      <c r="DH100" s="167"/>
      <c r="DI100" s="167"/>
      <c r="DJ100" s="167"/>
      <c r="DK100" s="167"/>
      <c r="DL100" s="167"/>
      <c r="DM100" s="167"/>
      <c r="DN100" s="167"/>
      <c r="DO100" s="167"/>
      <c r="DP100" s="167"/>
      <c r="DQ100" s="167"/>
      <c r="DR100" s="167"/>
      <c r="DS100" s="167"/>
      <c r="DT100" s="167"/>
      <c r="DU100" s="167"/>
      <c r="DV100" s="167"/>
      <c r="DW100" s="167"/>
      <c r="DX100" s="167"/>
      <c r="DY100" s="167"/>
      <c r="DZ100" s="167"/>
      <c r="EA100" s="167"/>
      <c r="EB100" s="204"/>
    </row>
    <row r="101" spans="1:132" ht="15.75" thickBot="1"/>
    <row r="102" spans="1:132" ht="15.75" thickBot="1">
      <c r="A102" s="150"/>
    </row>
  </sheetData>
  <autoFilter ref="A8:W100"/>
  <mergeCells count="9">
    <mergeCell ref="U67:U70"/>
    <mergeCell ref="U71:U72"/>
    <mergeCell ref="A2:U2"/>
    <mergeCell ref="O5:U7"/>
    <mergeCell ref="A5:A8"/>
    <mergeCell ref="B7:D7"/>
    <mergeCell ref="G7:H7"/>
    <mergeCell ref="I7:N7"/>
    <mergeCell ref="B5:N6"/>
  </mergeCells>
  <dataValidations xWindow="1158" yWindow="193" count="24">
    <dataValidation type="list" allowBlank="1" showInputMessage="1" showErrorMessage="1" sqref="C47:C54">
      <formula1>INDIRECT(B47)</formula1>
    </dataValidation>
    <dataValidation type="date" operator="greaterThan" allowBlank="1" showInputMessage="1" showErrorMessage="1" sqref="G65:H69 G28:G29 G89:H89 H74 G85:H85 G72:H72 H38 H43:H45 G15:G16 H25 G33:H34 G10:G11 G61:H61 G47:H54">
      <formula1>42736</formula1>
    </dataValidation>
    <dataValidation type="list" allowBlank="1" showInputMessage="1" showErrorMessage="1" sqref="B47:B54">
      <formula1>Dimensiones</formula1>
    </dataValidation>
    <dataValidation allowBlank="1" showInputMessage="1" showErrorMessage="1" prompt="De acuerdo al Sector elija la entidad responsable de repotar la información." sqref="F55:F58"/>
    <dataValidation allowBlank="1" showInputMessage="1" showErrorMessage="1" prompt="Escriba la fecha de inicio de la acción. Formato DD-MM-AAAA" sqref="G9"/>
    <dataValidation allowBlank="1" showInputMessage="1" showErrorMessage="1" prompt="Escriba la fecha de finalización de la acción. Formato DD-MM-AAAA" sqref="H9:H11 H15:H16 H18:H24 H26:H31"/>
    <dataValidation allowBlank="1" showInputMessage="1" showErrorMessage="1" prompt="Teniendo en cuenta la fórmula de cálculo de cada indicador, registre el resultado de cada uno para la vigencia" sqref="M9"/>
    <dataValidation allowBlank="1" showInputMessage="1" showErrorMessage="1" prompt="Teniendo en cuenta la fórmula de cálculo de cada indicador, registre el resultado de cada uno para la vigencia_x000a_" sqref="I9 K55:K58 I55:I58 M55:M58"/>
    <dataValidation allowBlank="1" showInputMessage="1" showErrorMessage="1" prompt=" Este avance se calcula en la Dirección de Equidad y Políticas Poblacionales a partir del resultado de cada indicador frente a su meta anual." sqref="J9 J55:J58"/>
    <dataValidation allowBlank="1" showInputMessage="1" showErrorMessage="1" prompt="Este avance se calcula en la Dirección de Equidad y Políticas Poblacionales a partir del resultado de cada indicador frente a su meta anual." sqref="L9 L55:L58 N9:N11 N52 N55:N58"/>
    <dataValidation allowBlank="1" showInputMessage="1" showErrorMessage="1" prompt="Teniendo en cuenta la fórmula de cálculo de cada indicador, registre el resultado de cada uno para la vigencia." sqref="K9"/>
    <dataValidation allowBlank="1" showInputMessage="1" showErrorMessage="1" prompt="Por favor elegir de acuerdo a la categoría anterior, el objetivo o componente que desarrolla la categoría._x000a_" sqref="D9 D55:D58"/>
    <dataValidation allowBlank="1" showInputMessage="1" showErrorMessage="1" prompt="Describa las acciones que desarrollan los componentes de la PP o Plan de Acciones Afirmativas" sqref="E9 E55:E58"/>
    <dataValidation allowBlank="1" showInputMessage="1" showErrorMessage="1" prompt="Elija de acuerdo a la categoría anterior_x000a_" sqref="C9 C55:C58"/>
    <dataValidation allowBlank="1" showInputMessage="1" showErrorMessage="1" prompt="Por favor elegir la categoría que estructura la pp o el plan de acciones afirmativas_x000a_" sqref="B9 B55:B58"/>
    <dataValidation allowBlank="1" showInputMessage="1" showErrorMessage="1" prompt="Número de adultos formados más no certificados. Esto conforme al indicador." sqref="I65"/>
    <dataValidation type="list" allowBlank="1" showInputMessage="1" showErrorMessage="1" sqref="F61:F92 F8 F99:F100 F10:F54">
      <formula1>INDIRECT(#REF!)</formula1>
    </dataValidation>
    <dataValidation allowBlank="1" showInputMessage="1" showErrorMessage="1" prompt="SI  O   NO " sqref="O8"/>
    <dataValidation allowBlank="1" showInputMessage="1" showErrorMessage="1" prompt="Si  o  No " sqref="P8"/>
    <dataValidation allowBlank="1" showInputMessage="1" showErrorMessage="1" prompt="Mencione el derecho o los derechos que se materilizaron como resultado de la implementación de la acción." sqref="Q8"/>
    <dataValidation allowBlank="1" showInputMessage="1" showErrorMessage="1" prompt="Se debe análizar si en el marco del derecho o las derechos que se matrializan a través de esta acción, es importante continuar con su implementación." sqref="R8"/>
    <dataValidation allowBlank="1" showInputMessage="1" showErrorMessage="1" prompt="SI  o   NO" sqref="S8"/>
    <dataValidation allowBlank="1" showInputMessage="1" showErrorMessage="1" prompt="Para la acción que no deba continuar porque ya se cumplió pero en el marco del objetivo de la dimensión y de acuerdo a las metas del PDD, si existe una acción relacionada se debe establecer aqui.  " sqref="T8"/>
    <dataValidation allowBlank="1" showInputMessage="1" showErrorMessage="1" prompt="Ampliar la información que se requiera para mayor claridad de la acción ya sea porque continua o porque se rediseña." sqref="U8"/>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zoomScalePageLayoutView="77" workbookViewId="0">
      <selection activeCell="N2" sqref="N2"/>
    </sheetView>
  </sheetViews>
  <sheetFormatPr baseColWidth="10" defaultColWidth="11.85546875" defaultRowHeight="12"/>
  <cols>
    <col min="1" max="1" width="11.85546875" style="36"/>
    <col min="2" max="32" width="11.85546875" style="4"/>
    <col min="33" max="57" width="0" style="4" hidden="1" customWidth="1"/>
    <col min="58" max="16384" width="11.85546875" style="4"/>
  </cols>
  <sheetData>
    <row r="1" spans="1:74" s="3" customFormat="1" ht="24.75" thickBot="1">
      <c r="A1" s="1"/>
      <c r="B1" s="2"/>
      <c r="C1" s="2"/>
      <c r="D1" s="2"/>
      <c r="E1" s="2"/>
      <c r="F1" s="2"/>
      <c r="G1" s="2"/>
      <c r="H1" s="2"/>
      <c r="I1" s="2"/>
      <c r="J1" s="2"/>
      <c r="K1" s="2"/>
      <c r="O1" s="4" t="s">
        <v>144</v>
      </c>
      <c r="R1" s="5" t="s">
        <v>145</v>
      </c>
      <c r="AG1" s="6" t="s">
        <v>146</v>
      </c>
      <c r="AH1" s="3" t="s">
        <v>147</v>
      </c>
      <c r="AJ1" s="3" t="s">
        <v>148</v>
      </c>
    </row>
    <row r="2" spans="1:74" s="19" customFormat="1" ht="120.75" thickBot="1">
      <c r="A2" s="37"/>
      <c r="B2" s="19" t="s">
        <v>141</v>
      </c>
      <c r="C2" s="19" t="s">
        <v>149</v>
      </c>
      <c r="D2" s="38" t="s">
        <v>89</v>
      </c>
      <c r="E2" s="14" t="s">
        <v>406</v>
      </c>
      <c r="F2" s="15" t="s">
        <v>407</v>
      </c>
      <c r="G2" s="15" t="s">
        <v>408</v>
      </c>
      <c r="H2" s="15" t="s">
        <v>409</v>
      </c>
      <c r="I2" s="15" t="s">
        <v>410</v>
      </c>
      <c r="J2" s="15" t="s">
        <v>411</v>
      </c>
      <c r="K2" s="15" t="s">
        <v>412</v>
      </c>
      <c r="L2" s="15" t="s">
        <v>413</v>
      </c>
      <c r="M2" s="15" t="s">
        <v>414</v>
      </c>
      <c r="N2" s="7" t="s">
        <v>150</v>
      </c>
      <c r="O2" s="16" t="s">
        <v>151</v>
      </c>
      <c r="P2" s="16" t="s">
        <v>90</v>
      </c>
      <c r="Q2" s="16" t="s">
        <v>91</v>
      </c>
      <c r="R2" s="17" t="s">
        <v>404</v>
      </c>
      <c r="S2" s="17" t="s">
        <v>92</v>
      </c>
      <c r="T2" s="18" t="s">
        <v>93</v>
      </c>
      <c r="U2" s="18" t="s">
        <v>94</v>
      </c>
      <c r="V2" s="18" t="s">
        <v>95</v>
      </c>
      <c r="W2" s="18" t="s">
        <v>96</v>
      </c>
      <c r="X2" s="18" t="s">
        <v>97</v>
      </c>
      <c r="Y2" s="18" t="s">
        <v>98</v>
      </c>
      <c r="Z2" s="18" t="s">
        <v>99</v>
      </c>
      <c r="AA2" s="18" t="s">
        <v>100</v>
      </c>
      <c r="AB2" s="18" t="s">
        <v>101</v>
      </c>
      <c r="AC2" s="18" t="s">
        <v>102</v>
      </c>
      <c r="AD2" s="18" t="s">
        <v>103</v>
      </c>
      <c r="AE2" s="18" t="s">
        <v>104</v>
      </c>
      <c r="AF2" s="18" t="s">
        <v>105</v>
      </c>
      <c r="AG2" s="19" t="s">
        <v>152</v>
      </c>
      <c r="AH2" s="39" t="s">
        <v>153</v>
      </c>
      <c r="AI2" s="19" t="s">
        <v>154</v>
      </c>
      <c r="AJ2" s="19" t="s">
        <v>155</v>
      </c>
      <c r="AK2" s="38" t="s">
        <v>156</v>
      </c>
      <c r="AL2" s="19" t="s">
        <v>157</v>
      </c>
      <c r="AM2" s="19" t="s">
        <v>158</v>
      </c>
      <c r="AN2" s="19" t="s">
        <v>159</v>
      </c>
      <c r="AO2" s="19" t="s">
        <v>160</v>
      </c>
      <c r="AP2" s="19" t="s">
        <v>161</v>
      </c>
      <c r="AQ2" s="19" t="s">
        <v>162</v>
      </c>
      <c r="AR2" s="19" t="s">
        <v>163</v>
      </c>
      <c r="AS2" s="19" t="s">
        <v>164</v>
      </c>
      <c r="AT2" s="19" t="s">
        <v>165</v>
      </c>
      <c r="AU2" s="19" t="s">
        <v>166</v>
      </c>
      <c r="AV2" s="19" t="s">
        <v>167</v>
      </c>
      <c r="AW2" s="19" t="s">
        <v>168</v>
      </c>
      <c r="AX2" s="19" t="s">
        <v>169</v>
      </c>
      <c r="AY2" s="19" t="s">
        <v>170</v>
      </c>
      <c r="AZ2" s="38" t="s">
        <v>171</v>
      </c>
      <c r="BA2" s="20" t="s">
        <v>172</v>
      </c>
      <c r="BB2" s="19" t="s">
        <v>173</v>
      </c>
      <c r="BC2" s="19" t="s">
        <v>174</v>
      </c>
      <c r="BD2" s="19" t="s">
        <v>175</v>
      </c>
      <c r="BE2" s="19" t="s">
        <v>176</v>
      </c>
      <c r="BF2" s="19" t="s">
        <v>177</v>
      </c>
      <c r="BG2" s="21" t="s">
        <v>178</v>
      </c>
      <c r="BH2" s="21" t="s">
        <v>179</v>
      </c>
      <c r="BI2" s="21" t="s">
        <v>180</v>
      </c>
      <c r="BJ2" s="21" t="s">
        <v>181</v>
      </c>
      <c r="BK2" s="21" t="s">
        <v>182</v>
      </c>
      <c r="BL2" s="21" t="s">
        <v>183</v>
      </c>
      <c r="BM2" s="21" t="s">
        <v>184</v>
      </c>
      <c r="BN2" s="21" t="s">
        <v>185</v>
      </c>
      <c r="BO2" s="21" t="s">
        <v>186</v>
      </c>
      <c r="BP2" s="21" t="s">
        <v>187</v>
      </c>
      <c r="BQ2" s="21" t="s">
        <v>188</v>
      </c>
      <c r="BR2" s="21" t="s">
        <v>189</v>
      </c>
      <c r="BS2" s="21" t="s">
        <v>190</v>
      </c>
      <c r="BT2" s="21" t="s">
        <v>191</v>
      </c>
      <c r="BU2" s="21" t="s">
        <v>192</v>
      </c>
    </row>
    <row r="3" spans="1:74" s="8" customFormat="1" ht="12.75">
      <c r="A3" s="22"/>
      <c r="B3" s="8" t="s">
        <v>85</v>
      </c>
      <c r="C3" s="8" t="s">
        <v>106</v>
      </c>
      <c r="D3" s="9" t="s">
        <v>406</v>
      </c>
      <c r="E3" s="9" t="s">
        <v>415</v>
      </c>
      <c r="F3" s="9" t="s">
        <v>416</v>
      </c>
      <c r="G3" s="9" t="s">
        <v>417</v>
      </c>
      <c r="H3" s="9" t="s">
        <v>418</v>
      </c>
      <c r="I3" s="9" t="s">
        <v>419</v>
      </c>
      <c r="J3" s="9" t="s">
        <v>420</v>
      </c>
      <c r="K3" s="9" t="s">
        <v>421</v>
      </c>
      <c r="L3" s="9" t="s">
        <v>422</v>
      </c>
      <c r="M3" s="9" t="s">
        <v>423</v>
      </c>
      <c r="N3" s="11" t="s">
        <v>151</v>
      </c>
      <c r="O3" s="9" t="s">
        <v>404</v>
      </c>
      <c r="P3" s="23" t="s">
        <v>100</v>
      </c>
      <c r="Q3" s="23" t="s">
        <v>102</v>
      </c>
      <c r="R3" s="8" t="s">
        <v>405</v>
      </c>
      <c r="S3" s="24" t="s">
        <v>107</v>
      </c>
      <c r="T3" s="25" t="s">
        <v>154</v>
      </c>
      <c r="U3" s="25" t="s">
        <v>108</v>
      </c>
      <c r="V3" s="25" t="s">
        <v>156</v>
      </c>
      <c r="W3" s="25" t="s">
        <v>109</v>
      </c>
      <c r="X3" s="25" t="s">
        <v>159</v>
      </c>
      <c r="Y3" s="25" t="s">
        <v>160</v>
      </c>
      <c r="Z3" s="25" t="s">
        <v>161</v>
      </c>
      <c r="AA3" s="25" t="s">
        <v>164</v>
      </c>
      <c r="AB3" s="25" t="s">
        <v>165</v>
      </c>
      <c r="AC3" s="25" t="s">
        <v>110</v>
      </c>
      <c r="AD3" s="26" t="s">
        <v>111</v>
      </c>
      <c r="AE3" s="25" t="s">
        <v>166</v>
      </c>
      <c r="AF3" s="25" t="s">
        <v>167</v>
      </c>
      <c r="AG3" s="8" t="s">
        <v>193</v>
      </c>
      <c r="AH3" s="8" t="s">
        <v>194</v>
      </c>
      <c r="AI3" s="8" t="s">
        <v>195</v>
      </c>
      <c r="AJ3" s="8" t="s">
        <v>196</v>
      </c>
      <c r="AK3" s="8" t="s">
        <v>197</v>
      </c>
      <c r="AL3" s="8" t="s">
        <v>198</v>
      </c>
      <c r="AM3" s="8" t="s">
        <v>199</v>
      </c>
      <c r="AN3" s="8" t="s">
        <v>200</v>
      </c>
      <c r="AO3" s="8" t="s">
        <v>201</v>
      </c>
      <c r="AP3" s="8" t="s">
        <v>202</v>
      </c>
      <c r="AQ3" s="8" t="s">
        <v>203</v>
      </c>
      <c r="AR3" s="8" t="s">
        <v>204</v>
      </c>
      <c r="AS3" s="8" t="s">
        <v>205</v>
      </c>
      <c r="AT3" s="8" t="s">
        <v>206</v>
      </c>
      <c r="AU3" s="8" t="s">
        <v>207</v>
      </c>
      <c r="AV3" s="8" t="s">
        <v>208</v>
      </c>
      <c r="AW3" s="8" t="s">
        <v>209</v>
      </c>
      <c r="AX3" s="8" t="s">
        <v>210</v>
      </c>
      <c r="AY3" s="8" t="s">
        <v>211</v>
      </c>
      <c r="AZ3" s="8" t="s">
        <v>212</v>
      </c>
      <c r="BA3" s="8" t="s">
        <v>213</v>
      </c>
      <c r="BB3" s="8" t="s">
        <v>214</v>
      </c>
      <c r="BC3" s="8" t="s">
        <v>215</v>
      </c>
      <c r="BD3" s="8" t="s">
        <v>216</v>
      </c>
      <c r="BE3" s="8" t="s">
        <v>217</v>
      </c>
      <c r="BF3" s="12" t="s">
        <v>178</v>
      </c>
      <c r="BG3" s="8" t="s">
        <v>218</v>
      </c>
      <c r="BH3" s="8" t="s">
        <v>219</v>
      </c>
      <c r="BI3" s="8" t="s">
        <v>220</v>
      </c>
      <c r="BJ3" s="12" t="s">
        <v>221</v>
      </c>
      <c r="BK3" s="8" t="s">
        <v>222</v>
      </c>
      <c r="BL3" s="12" t="s">
        <v>223</v>
      </c>
      <c r="BM3" s="8" t="s">
        <v>224</v>
      </c>
      <c r="BN3" s="8" t="s">
        <v>225</v>
      </c>
      <c r="BO3" s="8" t="s">
        <v>226</v>
      </c>
      <c r="BP3" s="8" t="s">
        <v>227</v>
      </c>
      <c r="BQ3" s="8" t="s">
        <v>228</v>
      </c>
      <c r="BR3" s="8" t="s">
        <v>229</v>
      </c>
      <c r="BS3" s="12" t="s">
        <v>230</v>
      </c>
      <c r="BT3" s="8" t="s">
        <v>231</v>
      </c>
      <c r="BU3" s="8" t="s">
        <v>232</v>
      </c>
      <c r="BV3" s="8" t="s">
        <v>403</v>
      </c>
    </row>
    <row r="4" spans="1:74" s="11" customFormat="1">
      <c r="A4" s="27"/>
      <c r="B4" s="11" t="s">
        <v>86</v>
      </c>
      <c r="D4" s="10" t="s">
        <v>407</v>
      </c>
      <c r="E4" s="9" t="s">
        <v>424</v>
      </c>
      <c r="F4" s="9" t="s">
        <v>425</v>
      </c>
      <c r="G4" s="9" t="s">
        <v>426</v>
      </c>
      <c r="H4" s="9" t="s">
        <v>427</v>
      </c>
      <c r="I4" s="9" t="s">
        <v>428</v>
      </c>
      <c r="J4" s="9" t="s">
        <v>429</v>
      </c>
      <c r="K4" s="9" t="s">
        <v>430</v>
      </c>
      <c r="L4" s="10" t="s">
        <v>431</v>
      </c>
      <c r="M4" s="10" t="s">
        <v>432</v>
      </c>
      <c r="N4" s="11" t="s">
        <v>90</v>
      </c>
      <c r="O4" s="9" t="s">
        <v>92</v>
      </c>
      <c r="P4" s="23" t="s">
        <v>101</v>
      </c>
      <c r="Q4" s="23" t="s">
        <v>103</v>
      </c>
      <c r="R4" s="8"/>
      <c r="U4" s="25" t="s">
        <v>112</v>
      </c>
      <c r="V4" s="25" t="s">
        <v>157</v>
      </c>
      <c r="Z4" s="25" t="s">
        <v>162</v>
      </c>
      <c r="AF4" s="25" t="s">
        <v>168</v>
      </c>
      <c r="AG4" s="11" t="s">
        <v>233</v>
      </c>
      <c r="AH4" s="11" t="s">
        <v>234</v>
      </c>
      <c r="AI4" s="11" t="s">
        <v>235</v>
      </c>
      <c r="AJ4" s="11" t="s">
        <v>236</v>
      </c>
      <c r="AK4" s="11" t="s">
        <v>237</v>
      </c>
      <c r="AL4" s="11" t="s">
        <v>238</v>
      </c>
      <c r="AM4" s="11" t="s">
        <v>239</v>
      </c>
      <c r="AN4" s="11" t="s">
        <v>240</v>
      </c>
      <c r="AO4" s="11" t="s">
        <v>241</v>
      </c>
      <c r="AP4" s="11" t="s">
        <v>242</v>
      </c>
      <c r="AQ4" s="11" t="s">
        <v>243</v>
      </c>
      <c r="AR4" s="11" t="s">
        <v>244</v>
      </c>
      <c r="AS4" s="11" t="s">
        <v>245</v>
      </c>
      <c r="AT4" s="11" t="s">
        <v>246</v>
      </c>
      <c r="AU4" s="11" t="s">
        <v>247</v>
      </c>
      <c r="AV4" s="11" t="s">
        <v>248</v>
      </c>
      <c r="AW4" s="11" t="s">
        <v>249</v>
      </c>
      <c r="AX4" s="11" t="s">
        <v>250</v>
      </c>
      <c r="AY4" s="11" t="s">
        <v>251</v>
      </c>
      <c r="AZ4" s="11" t="s">
        <v>252</v>
      </c>
      <c r="BA4" s="11" t="s">
        <v>253</v>
      </c>
      <c r="BB4" s="11" t="s">
        <v>254</v>
      </c>
      <c r="BC4" s="11" t="s">
        <v>255</v>
      </c>
      <c r="BD4" s="11" t="s">
        <v>256</v>
      </c>
      <c r="BE4" s="11" t="s">
        <v>257</v>
      </c>
      <c r="BF4" s="12" t="s">
        <v>179</v>
      </c>
      <c r="BG4" s="11" t="s">
        <v>258</v>
      </c>
      <c r="BH4" s="11" t="s">
        <v>259</v>
      </c>
      <c r="BI4" s="11" t="s">
        <v>260</v>
      </c>
      <c r="BK4" s="11" t="s">
        <v>261</v>
      </c>
      <c r="BL4" s="12" t="s">
        <v>262</v>
      </c>
      <c r="BM4" s="11" t="s">
        <v>263</v>
      </c>
      <c r="BN4" s="11" t="s">
        <v>264</v>
      </c>
      <c r="BO4" s="11" t="s">
        <v>265</v>
      </c>
      <c r="BP4" s="11" t="s">
        <v>266</v>
      </c>
      <c r="BQ4" s="11" t="s">
        <v>267</v>
      </c>
      <c r="BR4" s="11" t="s">
        <v>268</v>
      </c>
      <c r="BT4" s="11" t="s">
        <v>269</v>
      </c>
      <c r="BV4" s="11" t="s">
        <v>270</v>
      </c>
    </row>
    <row r="5" spans="1:74" s="11" customFormat="1">
      <c r="A5" s="27"/>
      <c r="B5" s="11" t="s">
        <v>114</v>
      </c>
      <c r="D5" s="10" t="s">
        <v>408</v>
      </c>
      <c r="E5" s="9" t="s">
        <v>433</v>
      </c>
      <c r="F5" s="9" t="s">
        <v>434</v>
      </c>
      <c r="G5" s="9" t="s">
        <v>435</v>
      </c>
      <c r="H5" s="9" t="s">
        <v>436</v>
      </c>
      <c r="I5" s="9" t="s">
        <v>437</v>
      </c>
      <c r="J5" s="9" t="s">
        <v>438</v>
      </c>
      <c r="K5" s="9" t="s">
        <v>439</v>
      </c>
      <c r="L5" s="10" t="s">
        <v>440</v>
      </c>
      <c r="M5" s="10" t="s">
        <v>441</v>
      </c>
      <c r="N5" s="11" t="s">
        <v>91</v>
      </c>
      <c r="O5" s="23" t="s">
        <v>93</v>
      </c>
      <c r="P5" s="10"/>
      <c r="Q5" s="23" t="s">
        <v>104</v>
      </c>
      <c r="Z5" s="25" t="s">
        <v>163</v>
      </c>
      <c r="AF5" s="25" t="s">
        <v>113</v>
      </c>
      <c r="AG5" s="11" t="s">
        <v>271</v>
      </c>
      <c r="AH5" s="11" t="s">
        <v>272</v>
      </c>
      <c r="AK5" s="11" t="s">
        <v>273</v>
      </c>
      <c r="AL5" s="11" t="s">
        <v>274</v>
      </c>
      <c r="AM5" s="11" t="s">
        <v>275</v>
      </c>
      <c r="AN5" s="11" t="s">
        <v>276</v>
      </c>
      <c r="AO5" s="11" t="s">
        <v>277</v>
      </c>
      <c r="AP5" s="11" t="s">
        <v>278</v>
      </c>
      <c r="AS5" s="11" t="s">
        <v>279</v>
      </c>
      <c r="AT5" s="11" t="s">
        <v>280</v>
      </c>
      <c r="AU5" s="11" t="s">
        <v>281</v>
      </c>
      <c r="AX5" s="11" t="s">
        <v>282</v>
      </c>
      <c r="AZ5" s="11" t="s">
        <v>283</v>
      </c>
      <c r="BA5" s="11" t="s">
        <v>284</v>
      </c>
      <c r="BC5" s="11" t="s">
        <v>285</v>
      </c>
      <c r="BD5" s="11" t="s">
        <v>286</v>
      </c>
      <c r="BF5" s="12" t="s">
        <v>180</v>
      </c>
      <c r="BG5" s="11" t="s">
        <v>287</v>
      </c>
      <c r="BH5" s="11" t="s">
        <v>288</v>
      </c>
      <c r="BI5" s="11" t="s">
        <v>289</v>
      </c>
      <c r="BK5" s="11" t="s">
        <v>290</v>
      </c>
      <c r="BL5" s="12" t="s">
        <v>291</v>
      </c>
      <c r="BM5" s="11" t="s">
        <v>292</v>
      </c>
      <c r="BO5" s="11" t="s">
        <v>293</v>
      </c>
      <c r="BP5" s="11" t="s">
        <v>294</v>
      </c>
      <c r="BQ5" s="11" t="s">
        <v>295</v>
      </c>
      <c r="BR5" s="11" t="s">
        <v>296</v>
      </c>
    </row>
    <row r="6" spans="1:74" s="11" customFormat="1">
      <c r="A6" s="27"/>
      <c r="D6" s="10" t="s">
        <v>409</v>
      </c>
      <c r="E6" s="10" t="s">
        <v>442</v>
      </c>
      <c r="F6" s="10" t="s">
        <v>443</v>
      </c>
      <c r="G6" s="10" t="s">
        <v>444</v>
      </c>
      <c r="H6" s="10" t="s">
        <v>445</v>
      </c>
      <c r="I6" s="10" t="s">
        <v>446</v>
      </c>
      <c r="J6" s="10" t="s">
        <v>447</v>
      </c>
      <c r="K6" s="10" t="s">
        <v>0</v>
      </c>
      <c r="L6" s="10" t="s">
        <v>1</v>
      </c>
      <c r="M6" s="10" t="s">
        <v>2</v>
      </c>
      <c r="O6" s="23" t="s">
        <v>94</v>
      </c>
      <c r="P6" s="10"/>
      <c r="Q6" s="23" t="s">
        <v>105</v>
      </c>
      <c r="AF6" s="25" t="s">
        <v>170</v>
      </c>
      <c r="AG6" s="11" t="s">
        <v>271</v>
      </c>
      <c r="AH6" s="11" t="s">
        <v>297</v>
      </c>
      <c r="AK6" s="11" t="s">
        <v>298</v>
      </c>
      <c r="AL6" s="11" t="s">
        <v>299</v>
      </c>
      <c r="AM6" s="11" t="s">
        <v>300</v>
      </c>
      <c r="AN6" s="11" t="s">
        <v>301</v>
      </c>
      <c r="AO6" s="11" t="s">
        <v>302</v>
      </c>
      <c r="AP6" s="11" t="s">
        <v>303</v>
      </c>
      <c r="AS6" s="11" t="s">
        <v>304</v>
      </c>
      <c r="AT6" s="11" t="s">
        <v>305</v>
      </c>
      <c r="AU6" s="11" t="s">
        <v>306</v>
      </c>
      <c r="AX6" s="11" t="s">
        <v>307</v>
      </c>
      <c r="AZ6" s="11" t="s">
        <v>308</v>
      </c>
      <c r="BA6" s="11" t="s">
        <v>309</v>
      </c>
      <c r="BC6" s="11" t="s">
        <v>310</v>
      </c>
      <c r="BD6" s="11" t="s">
        <v>311</v>
      </c>
      <c r="BF6" s="12" t="s">
        <v>181</v>
      </c>
      <c r="BG6" s="11" t="s">
        <v>312</v>
      </c>
      <c r="BH6" s="11" t="s">
        <v>313</v>
      </c>
      <c r="BI6" s="11" t="s">
        <v>314</v>
      </c>
      <c r="BK6" s="11" t="s">
        <v>315</v>
      </c>
      <c r="BM6" s="11" t="s">
        <v>316</v>
      </c>
      <c r="BO6" s="11" t="s">
        <v>317</v>
      </c>
      <c r="BQ6" s="11" t="s">
        <v>318</v>
      </c>
      <c r="BR6" s="11" t="s">
        <v>319</v>
      </c>
    </row>
    <row r="7" spans="1:74" s="11" customFormat="1">
      <c r="A7" s="27"/>
      <c r="D7" s="10" t="s">
        <v>410</v>
      </c>
      <c r="E7" s="10" t="s">
        <v>3</v>
      </c>
      <c r="F7" s="10" t="s">
        <v>4</v>
      </c>
      <c r="G7" s="10" t="s">
        <v>5</v>
      </c>
      <c r="H7" s="10" t="s">
        <v>6</v>
      </c>
      <c r="I7" s="10" t="s">
        <v>7</v>
      </c>
      <c r="J7" s="10" t="s">
        <v>8</v>
      </c>
      <c r="K7" s="10" t="s">
        <v>9</v>
      </c>
      <c r="L7" s="10" t="s">
        <v>10</v>
      </c>
      <c r="M7" s="11" t="s">
        <v>11</v>
      </c>
      <c r="O7" s="23" t="s">
        <v>95</v>
      </c>
      <c r="P7" s="10"/>
      <c r="Q7" s="10"/>
      <c r="S7" s="28"/>
      <c r="T7" s="28"/>
      <c r="AG7" s="11" t="s">
        <v>320</v>
      </c>
      <c r="AH7" s="11" t="s">
        <v>321</v>
      </c>
      <c r="AK7" s="11" t="s">
        <v>322</v>
      </c>
      <c r="AL7" s="11" t="s">
        <v>323</v>
      </c>
      <c r="AM7" s="11" t="s">
        <v>324</v>
      </c>
      <c r="AN7" s="11" t="s">
        <v>325</v>
      </c>
      <c r="AP7" s="11" t="s">
        <v>326</v>
      </c>
      <c r="AS7" s="11" t="s">
        <v>327</v>
      </c>
      <c r="AT7" s="11" t="s">
        <v>328</v>
      </c>
      <c r="AU7" s="11" t="s">
        <v>329</v>
      </c>
      <c r="AX7" s="11" t="s">
        <v>330</v>
      </c>
      <c r="BA7" s="11" t="s">
        <v>331</v>
      </c>
      <c r="BD7" s="11" t="s">
        <v>332</v>
      </c>
      <c r="BF7" s="12" t="s">
        <v>182</v>
      </c>
      <c r="BH7" s="11" t="s">
        <v>333</v>
      </c>
      <c r="BO7" s="11" t="s">
        <v>334</v>
      </c>
      <c r="BQ7" s="11" t="s">
        <v>335</v>
      </c>
      <c r="BR7" s="11" t="s">
        <v>336</v>
      </c>
    </row>
    <row r="8" spans="1:74" s="11" customFormat="1">
      <c r="A8" s="27"/>
      <c r="D8" s="10" t="s">
        <v>411</v>
      </c>
      <c r="E8" s="10" t="s">
        <v>12</v>
      </c>
      <c r="F8" s="10" t="s">
        <v>13</v>
      </c>
      <c r="G8" s="10" t="s">
        <v>14</v>
      </c>
      <c r="H8" s="10" t="s">
        <v>15</v>
      </c>
      <c r="I8" s="10" t="s">
        <v>16</v>
      </c>
      <c r="J8" s="10" t="s">
        <v>17</v>
      </c>
      <c r="K8" s="10" t="s">
        <v>18</v>
      </c>
      <c r="L8" s="10" t="s">
        <v>19</v>
      </c>
      <c r="M8" s="11" t="s">
        <v>20</v>
      </c>
      <c r="O8" s="23" t="s">
        <v>96</v>
      </c>
      <c r="P8" s="10"/>
      <c r="Q8" s="10"/>
      <c r="S8" s="29"/>
      <c r="AG8" s="11" t="s">
        <v>337</v>
      </c>
      <c r="AH8" s="11" t="s">
        <v>338</v>
      </c>
      <c r="AK8" s="11" t="s">
        <v>339</v>
      </c>
      <c r="AL8" s="11" t="s">
        <v>340</v>
      </c>
      <c r="AM8" s="11" t="s">
        <v>341</v>
      </c>
      <c r="AN8" s="11" t="s">
        <v>342</v>
      </c>
      <c r="AP8" s="11" t="s">
        <v>343</v>
      </c>
      <c r="AS8" s="11" t="s">
        <v>344</v>
      </c>
      <c r="AT8" s="11" t="s">
        <v>345</v>
      </c>
      <c r="AU8" s="11" t="s">
        <v>346</v>
      </c>
      <c r="AX8" s="11" t="s">
        <v>347</v>
      </c>
      <c r="BA8" s="11" t="s">
        <v>348</v>
      </c>
      <c r="BD8" s="11" t="s">
        <v>349</v>
      </c>
      <c r="BF8" s="12" t="s">
        <v>183</v>
      </c>
      <c r="BH8" s="11" t="s">
        <v>350</v>
      </c>
      <c r="BO8" s="11" t="s">
        <v>351</v>
      </c>
      <c r="BR8" s="11" t="s">
        <v>352</v>
      </c>
    </row>
    <row r="9" spans="1:74" s="11" customFormat="1">
      <c r="A9" s="27"/>
      <c r="D9" s="11" t="s">
        <v>412</v>
      </c>
      <c r="E9" s="11" t="s">
        <v>21</v>
      </c>
      <c r="F9" s="11" t="s">
        <v>22</v>
      </c>
      <c r="G9" s="11" t="s">
        <v>23</v>
      </c>
      <c r="H9" s="11" t="s">
        <v>24</v>
      </c>
      <c r="I9" s="11" t="s">
        <v>25</v>
      </c>
      <c r="J9" s="11" t="s">
        <v>26</v>
      </c>
      <c r="K9" s="10" t="s">
        <v>27</v>
      </c>
      <c r="L9" s="10" t="s">
        <v>28</v>
      </c>
      <c r="M9" s="11" t="s">
        <v>29</v>
      </c>
      <c r="O9" s="23" t="s">
        <v>97</v>
      </c>
      <c r="P9" s="10"/>
      <c r="Q9" s="10"/>
      <c r="AH9" s="11" t="s">
        <v>353</v>
      </c>
      <c r="AK9" s="11" t="s">
        <v>354</v>
      </c>
      <c r="AL9" s="11" t="s">
        <v>355</v>
      </c>
      <c r="AM9" s="11" t="s">
        <v>356</v>
      </c>
      <c r="AT9" s="11" t="s">
        <v>357</v>
      </c>
      <c r="AU9" s="11" t="s">
        <v>358</v>
      </c>
      <c r="BF9" s="12" t="s">
        <v>184</v>
      </c>
      <c r="BH9" s="11" t="s">
        <v>359</v>
      </c>
      <c r="BO9" s="11" t="s">
        <v>360</v>
      </c>
      <c r="BR9" s="11" t="s">
        <v>361</v>
      </c>
    </row>
    <row r="10" spans="1:74" s="11" customFormat="1">
      <c r="A10" s="27"/>
      <c r="D10" s="11" t="s">
        <v>413</v>
      </c>
      <c r="E10" s="11" t="s">
        <v>30</v>
      </c>
      <c r="F10" s="11" t="s">
        <v>31</v>
      </c>
      <c r="G10" s="11" t="s">
        <v>32</v>
      </c>
      <c r="H10" s="11" t="s">
        <v>33</v>
      </c>
      <c r="I10" s="11" t="s">
        <v>34</v>
      </c>
      <c r="J10" s="11" t="s">
        <v>35</v>
      </c>
      <c r="K10" s="10" t="s">
        <v>36</v>
      </c>
      <c r="L10" s="11" t="s">
        <v>37</v>
      </c>
      <c r="M10" s="11" t="s">
        <v>38</v>
      </c>
      <c r="O10" s="23" t="s">
        <v>98</v>
      </c>
      <c r="P10" s="10"/>
      <c r="Q10" s="10"/>
      <c r="AH10" s="11" t="s">
        <v>362</v>
      </c>
      <c r="AK10" s="11" t="s">
        <v>363</v>
      </c>
      <c r="AL10" s="11" t="s">
        <v>364</v>
      </c>
      <c r="AM10" s="11" t="s">
        <v>365</v>
      </c>
      <c r="AT10" s="11" t="s">
        <v>366</v>
      </c>
      <c r="AU10" s="11" t="s">
        <v>367</v>
      </c>
      <c r="BF10" s="12" t="s">
        <v>185</v>
      </c>
      <c r="BH10" s="11" t="s">
        <v>368</v>
      </c>
      <c r="BR10" s="11" t="s">
        <v>369</v>
      </c>
    </row>
    <row r="11" spans="1:74" s="11" customFormat="1">
      <c r="A11" s="27"/>
      <c r="D11" s="11" t="s">
        <v>414</v>
      </c>
      <c r="E11" s="11" t="s">
        <v>39</v>
      </c>
      <c r="F11" s="11" t="s">
        <v>40</v>
      </c>
      <c r="G11" s="11" t="s">
        <v>41</v>
      </c>
      <c r="H11" s="11" t="s">
        <v>42</v>
      </c>
      <c r="I11" s="11" t="s">
        <v>43</v>
      </c>
      <c r="J11" s="11" t="s">
        <v>44</v>
      </c>
      <c r="K11" s="11" t="s">
        <v>45</v>
      </c>
      <c r="L11" s="11" t="s">
        <v>46</v>
      </c>
      <c r="M11" s="11" t="s">
        <v>47</v>
      </c>
      <c r="O11" s="23" t="s">
        <v>99</v>
      </c>
      <c r="P11" s="10"/>
      <c r="Q11" s="10"/>
      <c r="AH11" s="11" t="s">
        <v>370</v>
      </c>
      <c r="AK11" s="11" t="s">
        <v>371</v>
      </c>
      <c r="AM11" s="11" t="s">
        <v>372</v>
      </c>
      <c r="AT11" s="11" t="s">
        <v>373</v>
      </c>
      <c r="BF11" s="12" t="s">
        <v>186</v>
      </c>
      <c r="BH11" s="11" t="s">
        <v>374</v>
      </c>
    </row>
    <row r="12" spans="1:74" s="11" customFormat="1">
      <c r="A12" s="27"/>
      <c r="F12" s="11" t="s">
        <v>48</v>
      </c>
      <c r="H12" s="11" t="s">
        <v>49</v>
      </c>
      <c r="I12" s="11" t="s">
        <v>50</v>
      </c>
      <c r="K12" s="11" t="s">
        <v>51</v>
      </c>
      <c r="L12" s="11" t="s">
        <v>52</v>
      </c>
      <c r="M12" s="11" t="s">
        <v>53</v>
      </c>
      <c r="AH12" s="11" t="s">
        <v>375</v>
      </c>
      <c r="AK12" s="11" t="s">
        <v>376</v>
      </c>
      <c r="AM12" s="11" t="s">
        <v>377</v>
      </c>
      <c r="AT12" s="11" t="s">
        <v>378</v>
      </c>
      <c r="BF12" s="12" t="s">
        <v>187</v>
      </c>
      <c r="BH12" s="11" t="s">
        <v>379</v>
      </c>
    </row>
    <row r="13" spans="1:74" s="11" customFormat="1">
      <c r="A13" s="27"/>
      <c r="F13" s="11" t="s">
        <v>54</v>
      </c>
      <c r="H13" s="11" t="s">
        <v>55</v>
      </c>
      <c r="I13" s="11" t="s">
        <v>56</v>
      </c>
      <c r="L13" s="11" t="s">
        <v>57</v>
      </c>
      <c r="M13" s="11" t="s">
        <v>58</v>
      </c>
      <c r="S13" s="29"/>
      <c r="T13" s="30"/>
      <c r="U13" s="30"/>
      <c r="V13" s="31"/>
      <c r="W13" s="31"/>
      <c r="X13" s="30"/>
      <c r="Y13" s="30"/>
      <c r="Z13" s="31"/>
      <c r="AK13" s="11" t="s">
        <v>380</v>
      </c>
      <c r="AM13" s="11" t="s">
        <v>381</v>
      </c>
      <c r="BF13" s="12" t="s">
        <v>188</v>
      </c>
      <c r="BH13" s="11" t="s">
        <v>382</v>
      </c>
    </row>
    <row r="14" spans="1:74" s="11" customFormat="1">
      <c r="A14" s="27"/>
      <c r="H14" s="11" t="s">
        <v>59</v>
      </c>
      <c r="I14" s="11" t="s">
        <v>60</v>
      </c>
      <c r="L14" s="11" t="s">
        <v>61</v>
      </c>
      <c r="M14" s="11" t="s">
        <v>62</v>
      </c>
      <c r="T14" s="31"/>
      <c r="U14" s="31"/>
      <c r="V14" s="30"/>
      <c r="W14" s="30"/>
      <c r="X14" s="31"/>
      <c r="Y14" s="31"/>
      <c r="Z14" s="31"/>
      <c r="AK14" s="11" t="s">
        <v>383</v>
      </c>
      <c r="AM14" s="11" t="s">
        <v>384</v>
      </c>
      <c r="BF14" s="12" t="s">
        <v>189</v>
      </c>
      <c r="BH14" s="11" t="s">
        <v>385</v>
      </c>
    </row>
    <row r="15" spans="1:74" s="11" customFormat="1">
      <c r="A15" s="27"/>
      <c r="H15" s="11" t="s">
        <v>63</v>
      </c>
      <c r="L15" s="11" t="s">
        <v>64</v>
      </c>
      <c r="M15" s="11" t="s">
        <v>65</v>
      </c>
      <c r="T15" s="31"/>
      <c r="U15" s="30"/>
      <c r="V15" s="30"/>
      <c r="W15" s="30"/>
      <c r="AK15" s="11" t="s">
        <v>386</v>
      </c>
      <c r="BF15" s="12" t="s">
        <v>190</v>
      </c>
      <c r="BH15" s="11" t="s">
        <v>387</v>
      </c>
    </row>
    <row r="16" spans="1:74" s="11" customFormat="1">
      <c r="A16" s="27"/>
      <c r="H16" s="11" t="s">
        <v>66</v>
      </c>
      <c r="L16" s="11" t="s">
        <v>67</v>
      </c>
      <c r="T16" s="30"/>
      <c r="U16" s="30"/>
      <c r="V16" s="31"/>
      <c r="W16" s="31"/>
      <c r="AK16" s="11" t="s">
        <v>388</v>
      </c>
      <c r="BF16" s="12" t="s">
        <v>191</v>
      </c>
      <c r="BH16" s="11" t="s">
        <v>389</v>
      </c>
    </row>
    <row r="17" spans="1:60" s="11" customFormat="1">
      <c r="A17" s="27"/>
      <c r="H17" s="11" t="s">
        <v>68</v>
      </c>
      <c r="AK17" s="11" t="s">
        <v>390</v>
      </c>
      <c r="BF17" s="12" t="s">
        <v>192</v>
      </c>
      <c r="BH17" s="11" t="s">
        <v>391</v>
      </c>
    </row>
    <row r="18" spans="1:60" s="11" customFormat="1">
      <c r="A18" s="27"/>
      <c r="H18" s="11" t="s">
        <v>69</v>
      </c>
      <c r="AK18" s="11" t="s">
        <v>392</v>
      </c>
      <c r="BH18" s="11" t="s">
        <v>393</v>
      </c>
    </row>
    <row r="19" spans="1:60" s="11" customFormat="1">
      <c r="A19" s="27"/>
      <c r="H19" s="11" t="s">
        <v>70</v>
      </c>
      <c r="S19" s="29"/>
      <c r="AK19" s="11" t="s">
        <v>394</v>
      </c>
      <c r="BH19" s="11" t="s">
        <v>395</v>
      </c>
    </row>
    <row r="20" spans="1:60" s="11" customFormat="1">
      <c r="A20" s="27"/>
      <c r="H20" s="11" t="s">
        <v>71</v>
      </c>
      <c r="AK20" s="11" t="s">
        <v>396</v>
      </c>
      <c r="BH20" s="11" t="s">
        <v>397</v>
      </c>
    </row>
    <row r="21" spans="1:60" s="11" customFormat="1">
      <c r="A21" s="27"/>
      <c r="BH21" s="11" t="s">
        <v>398</v>
      </c>
    </row>
    <row r="22" spans="1:60" s="11" customFormat="1">
      <c r="A22" s="27"/>
      <c r="X22" s="32"/>
      <c r="BH22" s="11" t="s">
        <v>399</v>
      </c>
    </row>
    <row r="23" spans="1:60" s="11" customFormat="1">
      <c r="A23" s="27"/>
      <c r="S23" s="29"/>
      <c r="BH23" s="11" t="s">
        <v>400</v>
      </c>
    </row>
    <row r="24" spans="1:60" s="11" customFormat="1">
      <c r="A24" s="27"/>
      <c r="X24" s="10"/>
      <c r="BH24" s="11" t="s">
        <v>401</v>
      </c>
    </row>
    <row r="25" spans="1:60" s="11" customFormat="1">
      <c r="A25" s="27"/>
      <c r="BH25" s="11" t="s">
        <v>402</v>
      </c>
    </row>
    <row r="26" spans="1:60" s="11" customFormat="1">
      <c r="A26" s="27"/>
      <c r="S26" s="29"/>
      <c r="Z26" s="33"/>
      <c r="AA26" s="33"/>
      <c r="AB26" s="34"/>
      <c r="AC26" s="34"/>
      <c r="AD26" s="34"/>
      <c r="AE26" s="33"/>
    </row>
    <row r="27" spans="1:60" s="11" customFormat="1">
      <c r="A27" s="27"/>
      <c r="T27" s="33"/>
      <c r="U27" s="33"/>
      <c r="V27" s="34"/>
      <c r="W27" s="34"/>
      <c r="X27" s="34"/>
      <c r="Y27" s="33"/>
    </row>
    <row r="28" spans="1:60" s="11" customFormat="1">
      <c r="A28" s="27"/>
    </row>
    <row r="29" spans="1:60" s="11" customFormat="1">
      <c r="A29" s="27"/>
    </row>
    <row r="30" spans="1:60" s="11" customFormat="1">
      <c r="A30" s="27"/>
    </row>
    <row r="31" spans="1:60" s="11" customFormat="1">
      <c r="A31" s="27"/>
    </row>
    <row r="32" spans="1:60" s="11" customFormat="1">
      <c r="A32" s="27"/>
    </row>
    <row r="33" spans="1:1" s="11" customFormat="1">
      <c r="A33" s="27"/>
    </row>
    <row r="34" spans="1:1" s="11" customFormat="1">
      <c r="A34" s="27"/>
    </row>
    <row r="35" spans="1:1" s="11" customFormat="1">
      <c r="A35" s="27"/>
    </row>
    <row r="36" spans="1:1" s="11" customFormat="1">
      <c r="A36" s="27"/>
    </row>
    <row r="37" spans="1:1" s="11" customFormat="1">
      <c r="A37" s="27"/>
    </row>
    <row r="38" spans="1:1" s="11" customFormat="1">
      <c r="A38" s="27"/>
    </row>
    <row r="39" spans="1:1" s="11" customFormat="1">
      <c r="A39" s="27"/>
    </row>
    <row r="40" spans="1:1" s="11" customFormat="1">
      <c r="A40" s="27"/>
    </row>
    <row r="41" spans="1:1" s="11" customFormat="1">
      <c r="A41" s="27"/>
    </row>
    <row r="42" spans="1:1" s="11" customFormat="1">
      <c r="A42" s="27"/>
    </row>
    <row r="43" spans="1:1" s="11" customFormat="1">
      <c r="A43" s="27"/>
    </row>
    <row r="44" spans="1:1" s="11" customFormat="1">
      <c r="A44" s="27"/>
    </row>
    <row r="45" spans="1:1" s="11" customFormat="1">
      <c r="A45" s="27"/>
    </row>
    <row r="46" spans="1:1" s="11" customFormat="1">
      <c r="A46" s="27"/>
    </row>
    <row r="47" spans="1:1" s="11" customFormat="1">
      <c r="A47" s="27"/>
    </row>
    <row r="48" spans="1:1" s="11" customFormat="1">
      <c r="A48" s="27"/>
    </row>
    <row r="49" spans="1:1" s="11" customFormat="1">
      <c r="A49" s="27"/>
    </row>
    <row r="50" spans="1:1" s="11" customFormat="1">
      <c r="A50" s="27"/>
    </row>
    <row r="51" spans="1:1" s="11" customFormat="1">
      <c r="A51" s="27"/>
    </row>
    <row r="52" spans="1:1" s="11" customFormat="1">
      <c r="A52" s="27"/>
    </row>
    <row r="53" spans="1:1" s="11" customFormat="1">
      <c r="A53" s="27"/>
    </row>
    <row r="54" spans="1:1" s="11" customFormat="1">
      <c r="A54" s="27"/>
    </row>
    <row r="55" spans="1:1" s="11" customFormat="1">
      <c r="A55" s="27"/>
    </row>
    <row r="56" spans="1:1" s="11" customFormat="1">
      <c r="A56" s="27"/>
    </row>
    <row r="57" spans="1:1" s="11" customFormat="1">
      <c r="A57" s="27"/>
    </row>
    <row r="58" spans="1:1" s="11" customFormat="1">
      <c r="A58" s="27"/>
    </row>
    <row r="59" spans="1:1" s="11" customFormat="1">
      <c r="A59" s="27"/>
    </row>
    <row r="60" spans="1:1" s="11" customFormat="1">
      <c r="A60" s="27"/>
    </row>
    <row r="61" spans="1:1" s="11" customFormat="1">
      <c r="A61" s="27"/>
    </row>
    <row r="62" spans="1:1" s="11" customFormat="1">
      <c r="A62" s="27"/>
    </row>
    <row r="63" spans="1:1" s="11" customFormat="1">
      <c r="A63" s="27"/>
    </row>
    <row r="64" spans="1:1" s="11" customFormat="1">
      <c r="A64" s="27"/>
    </row>
    <row r="65" spans="1:1" s="11" customFormat="1">
      <c r="A65" s="27"/>
    </row>
    <row r="66" spans="1:1" s="11" customFormat="1">
      <c r="A66" s="27"/>
    </row>
    <row r="67" spans="1:1" s="11" customFormat="1">
      <c r="A67" s="27"/>
    </row>
    <row r="68" spans="1:1" s="11" customFormat="1">
      <c r="A68" s="27"/>
    </row>
    <row r="69" spans="1:1" s="11" customFormat="1">
      <c r="A69" s="27"/>
    </row>
    <row r="70" spans="1:1" s="11" customFormat="1">
      <c r="A70" s="27"/>
    </row>
    <row r="71" spans="1:1" s="11" customFormat="1">
      <c r="A71" s="27"/>
    </row>
    <row r="72" spans="1:1" s="11" customFormat="1">
      <c r="A72" s="27"/>
    </row>
    <row r="73" spans="1:1" s="11" customFormat="1">
      <c r="A73" s="27"/>
    </row>
    <row r="74" spans="1:1" s="11" customFormat="1">
      <c r="A74" s="27"/>
    </row>
    <row r="75" spans="1:1" s="11" customFormat="1">
      <c r="A75" s="27"/>
    </row>
    <row r="76" spans="1:1" s="11" customFormat="1">
      <c r="A76" s="27"/>
    </row>
    <row r="77" spans="1:1" s="11" customFormat="1">
      <c r="A77" s="27"/>
    </row>
    <row r="78" spans="1:1" s="11" customFormat="1">
      <c r="A78" s="27"/>
    </row>
    <row r="79" spans="1:1" s="11" customFormat="1">
      <c r="A79" s="27"/>
    </row>
    <row r="80" spans="1:1" s="11" customFormat="1">
      <c r="A80" s="27"/>
    </row>
    <row r="81" spans="1:1" s="11" customFormat="1">
      <c r="A81" s="27"/>
    </row>
    <row r="82" spans="1:1" s="11" customFormat="1">
      <c r="A82" s="27"/>
    </row>
    <row r="83" spans="1:1" s="11" customFormat="1">
      <c r="A83" s="27"/>
    </row>
    <row r="84" spans="1:1" s="11" customFormat="1">
      <c r="A84" s="27"/>
    </row>
    <row r="85" spans="1:1" s="11" customFormat="1">
      <c r="A85" s="27"/>
    </row>
    <row r="86" spans="1:1" s="11" customFormat="1">
      <c r="A86" s="27"/>
    </row>
    <row r="87" spans="1:1" s="11" customFormat="1">
      <c r="A87" s="27"/>
    </row>
    <row r="88" spans="1:1" s="11" customFormat="1">
      <c r="A88" s="27"/>
    </row>
    <row r="89" spans="1:1" s="11" customFormat="1">
      <c r="A89" s="27"/>
    </row>
    <row r="90" spans="1:1" s="11" customFormat="1">
      <c r="A90" s="27"/>
    </row>
    <row r="91" spans="1:1" s="11" customFormat="1">
      <c r="A91" s="27"/>
    </row>
    <row r="92" spans="1:1" s="11" customFormat="1">
      <c r="A92" s="27"/>
    </row>
    <row r="93" spans="1:1" s="11" customFormat="1">
      <c r="A93" s="27"/>
    </row>
    <row r="94" spans="1:1" s="11" customFormat="1">
      <c r="A94" s="27"/>
    </row>
    <row r="95" spans="1:1" s="11" customFormat="1">
      <c r="A95" s="27"/>
    </row>
    <row r="96" spans="1:1" s="11" customFormat="1">
      <c r="A96" s="27"/>
    </row>
    <row r="97" spans="1:1" s="11" customFormat="1">
      <c r="A97" s="27"/>
    </row>
    <row r="98" spans="1:1" s="11" customFormat="1">
      <c r="A98" s="27"/>
    </row>
    <row r="99" spans="1:1" s="11" customFormat="1">
      <c r="A99" s="27"/>
    </row>
    <row r="100" spans="1:1" s="11" customFormat="1">
      <c r="A100" s="27"/>
    </row>
    <row r="101" spans="1:1" s="11" customFormat="1">
      <c r="A101" s="27"/>
    </row>
    <row r="102" spans="1:1" s="11" customFormat="1">
      <c r="A102" s="27"/>
    </row>
    <row r="103" spans="1:1" s="11" customFormat="1">
      <c r="A103" s="27"/>
    </row>
    <row r="104" spans="1:1" s="11" customFormat="1">
      <c r="A104" s="27"/>
    </row>
    <row r="105" spans="1:1" s="11" customFormat="1">
      <c r="A105" s="27"/>
    </row>
    <row r="106" spans="1:1" s="11" customFormat="1">
      <c r="A106" s="27"/>
    </row>
    <row r="107" spans="1:1" s="11" customFormat="1">
      <c r="A107" s="27"/>
    </row>
    <row r="108" spans="1:1" s="11" customFormat="1">
      <c r="A108" s="27"/>
    </row>
    <row r="109" spans="1:1" s="11" customFormat="1">
      <c r="A109" s="27"/>
    </row>
    <row r="110" spans="1:1" s="11" customFormat="1">
      <c r="A110" s="27"/>
    </row>
    <row r="111" spans="1:1" s="11" customFormat="1">
      <c r="A111" s="27"/>
    </row>
    <row r="112" spans="1:1" s="11" customFormat="1">
      <c r="A112" s="27"/>
    </row>
    <row r="113" spans="1:1" s="11" customFormat="1">
      <c r="A113" s="27"/>
    </row>
    <row r="114" spans="1:1" s="11" customFormat="1">
      <c r="A114" s="27"/>
    </row>
    <row r="115" spans="1:1" s="11" customFormat="1">
      <c r="A115" s="27"/>
    </row>
    <row r="116" spans="1:1" s="11" customFormat="1">
      <c r="A116" s="27"/>
    </row>
    <row r="117" spans="1:1" s="11" customFormat="1">
      <c r="A117" s="27"/>
    </row>
    <row r="118" spans="1:1" s="11" customFormat="1">
      <c r="A118" s="27"/>
    </row>
    <row r="119" spans="1:1" s="11" customFormat="1">
      <c r="A119" s="27"/>
    </row>
    <row r="120" spans="1:1" s="11" customFormat="1">
      <c r="A120" s="27"/>
    </row>
    <row r="121" spans="1:1" s="11" customFormat="1">
      <c r="A121" s="27"/>
    </row>
    <row r="122" spans="1:1" s="11" customFormat="1">
      <c r="A122" s="27"/>
    </row>
    <row r="123" spans="1:1" s="11" customFormat="1">
      <c r="A123" s="27"/>
    </row>
    <row r="124" spans="1:1" s="11" customFormat="1">
      <c r="A124" s="27"/>
    </row>
    <row r="125" spans="1:1" s="11" customFormat="1">
      <c r="A125" s="27"/>
    </row>
    <row r="126" spans="1:1" s="11" customFormat="1">
      <c r="A126" s="27"/>
    </row>
    <row r="127" spans="1:1" s="11" customFormat="1">
      <c r="A127" s="27"/>
    </row>
    <row r="128" spans="1:1" s="11" customFormat="1">
      <c r="A128" s="27"/>
    </row>
    <row r="129" spans="1:1" s="11" customFormat="1">
      <c r="A129" s="27"/>
    </row>
    <row r="130" spans="1:1" s="11" customFormat="1">
      <c r="A130" s="27"/>
    </row>
    <row r="131" spans="1:1" s="11" customFormat="1">
      <c r="A131" s="27"/>
    </row>
    <row r="132" spans="1:1" s="11" customFormat="1">
      <c r="A132" s="27"/>
    </row>
    <row r="133" spans="1:1" s="11" customFormat="1">
      <c r="A133" s="27"/>
    </row>
    <row r="134" spans="1:1" s="11" customFormat="1">
      <c r="A134" s="27"/>
    </row>
    <row r="135" spans="1:1" s="11" customFormat="1">
      <c r="A135" s="27"/>
    </row>
    <row r="136" spans="1:1" s="11" customFormat="1">
      <c r="A136" s="27"/>
    </row>
    <row r="137" spans="1:1" s="11" customFormat="1">
      <c r="A137" s="27"/>
    </row>
    <row r="138" spans="1:1" s="11" customFormat="1">
      <c r="A138" s="27"/>
    </row>
    <row r="139" spans="1:1" s="11" customFormat="1">
      <c r="A139" s="27"/>
    </row>
    <row r="140" spans="1:1" s="11" customFormat="1">
      <c r="A140" s="27"/>
    </row>
    <row r="141" spans="1:1" s="11" customFormat="1">
      <c r="A141" s="27"/>
    </row>
    <row r="142" spans="1:1" s="11" customFormat="1">
      <c r="A142" s="27"/>
    </row>
    <row r="143" spans="1:1" s="11" customFormat="1">
      <c r="A143" s="27"/>
    </row>
    <row r="144" spans="1:1" s="11" customFormat="1">
      <c r="A144" s="27"/>
    </row>
    <row r="145" spans="1:1" s="11" customFormat="1">
      <c r="A145" s="27"/>
    </row>
    <row r="146" spans="1:1" s="11" customFormat="1">
      <c r="A146" s="27"/>
    </row>
    <row r="147" spans="1:1" s="11" customFormat="1">
      <c r="A147" s="27"/>
    </row>
    <row r="148" spans="1:1" s="11" customFormat="1">
      <c r="A148" s="27"/>
    </row>
    <row r="149" spans="1:1" s="11" customFormat="1">
      <c r="A149" s="27"/>
    </row>
    <row r="150" spans="1:1" s="11" customFormat="1">
      <c r="A150" s="27"/>
    </row>
    <row r="151" spans="1:1" s="11" customFormat="1">
      <c r="A151" s="27"/>
    </row>
    <row r="152" spans="1:1" s="11" customFormat="1">
      <c r="A152" s="27"/>
    </row>
    <row r="153" spans="1:1" s="11" customFormat="1">
      <c r="A153" s="27"/>
    </row>
    <row r="154" spans="1:1" s="11" customFormat="1">
      <c r="A154" s="27"/>
    </row>
    <row r="155" spans="1:1" s="11" customFormat="1">
      <c r="A155" s="27"/>
    </row>
    <row r="156" spans="1:1" s="11" customFormat="1">
      <c r="A156" s="27"/>
    </row>
    <row r="157" spans="1:1" s="11" customFormat="1">
      <c r="A157" s="27"/>
    </row>
    <row r="158" spans="1:1" s="11" customFormat="1">
      <c r="A158" s="27"/>
    </row>
    <row r="159" spans="1:1" s="11" customFormat="1">
      <c r="A159" s="27"/>
    </row>
    <row r="160" spans="1:1" s="11" customFormat="1">
      <c r="A160" s="27"/>
    </row>
    <row r="161" spans="1:1" s="11" customFormat="1">
      <c r="A161" s="27"/>
    </row>
    <row r="162" spans="1:1" s="11" customFormat="1">
      <c r="A162" s="27"/>
    </row>
    <row r="163" spans="1:1" s="11" customFormat="1">
      <c r="A163" s="27"/>
    </row>
    <row r="164" spans="1:1" s="11" customFormat="1">
      <c r="A164" s="27"/>
    </row>
    <row r="165" spans="1:1" s="11" customFormat="1">
      <c r="A165" s="27"/>
    </row>
    <row r="166" spans="1:1" s="11" customFormat="1">
      <c r="A166" s="27"/>
    </row>
    <row r="167" spans="1:1" s="11" customFormat="1">
      <c r="A167" s="27"/>
    </row>
    <row r="168" spans="1:1" s="11" customFormat="1">
      <c r="A168" s="27"/>
    </row>
    <row r="169" spans="1:1" s="11" customFormat="1">
      <c r="A169" s="27"/>
    </row>
    <row r="170" spans="1:1" s="11" customFormat="1">
      <c r="A170" s="27"/>
    </row>
    <row r="171" spans="1:1" s="11" customFormat="1">
      <c r="A171" s="27"/>
    </row>
    <row r="172" spans="1:1" s="13" customFormat="1">
      <c r="A172" s="35"/>
    </row>
    <row r="173" spans="1:1" s="13" customFormat="1">
      <c r="A173" s="35"/>
    </row>
    <row r="174" spans="1:1" s="13" customFormat="1">
      <c r="A174" s="35"/>
    </row>
    <row r="175" spans="1:1" s="13" customFormat="1">
      <c r="A175" s="35"/>
    </row>
    <row r="176" spans="1:1" s="13" customFormat="1">
      <c r="A176" s="35"/>
    </row>
    <row r="177" spans="1:1" s="13" customFormat="1">
      <c r="A177" s="35"/>
    </row>
    <row r="178" spans="1:1" s="13" customFormat="1">
      <c r="A178" s="35"/>
    </row>
    <row r="179" spans="1:1" s="13" customFormat="1">
      <c r="A179" s="35"/>
    </row>
    <row r="180" spans="1:1" s="13" customFormat="1">
      <c r="A180" s="35"/>
    </row>
    <row r="181" spans="1:1" s="13" customFormat="1">
      <c r="A181" s="35"/>
    </row>
    <row r="182" spans="1:1" s="13" customFormat="1">
      <c r="A182" s="35"/>
    </row>
    <row r="183" spans="1:1" s="13" customFormat="1">
      <c r="A183" s="35"/>
    </row>
    <row r="184" spans="1:1" s="13" customFormat="1">
      <c r="A184" s="35"/>
    </row>
    <row r="185" spans="1:1" s="13" customFormat="1">
      <c r="A185" s="35"/>
    </row>
    <row r="186" spans="1:1" s="13" customFormat="1">
      <c r="A186" s="35"/>
    </row>
    <row r="187" spans="1:1" s="13" customFormat="1">
      <c r="A187" s="35"/>
    </row>
    <row r="188" spans="1:1" s="13" customFormat="1">
      <c r="A188" s="35"/>
    </row>
    <row r="189" spans="1:1" s="13" customFormat="1">
      <c r="A189" s="35"/>
    </row>
    <row r="190" spans="1:1" s="13" customFormat="1">
      <c r="A190" s="35"/>
    </row>
    <row r="191" spans="1:1" s="13" customFormat="1">
      <c r="A191" s="35"/>
    </row>
    <row r="192" spans="1:1" s="13" customFormat="1">
      <c r="A192" s="35"/>
    </row>
  </sheetData>
  <sheetProtection sheet="1" objects="1" scenarios="1" selectLockedCells="1" selectUnlockedCells="1"/>
  <phoneticPr fontId="18"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15407970C0F44F90735483983EBC32" ma:contentTypeVersion="11" ma:contentTypeDescription="Create a new document." ma:contentTypeScope="" ma:versionID="b5c057e6a2c01a16c498a9e643837a26">
  <xsd:schema xmlns:xsd="http://www.w3.org/2001/XMLSchema" xmlns:xs="http://www.w3.org/2001/XMLSchema" xmlns:p="http://schemas.microsoft.com/office/2006/metadata/properties" xmlns:ns3="9d7c89e6-7c72-4cb9-bb0a-a99e4431ff35" xmlns:ns4="ea66861e-406f-4c5d-80c8-2d674c7024ef" targetNamespace="http://schemas.microsoft.com/office/2006/metadata/properties" ma:root="true" ma:fieldsID="5aa5f3f4b320675d26db3aaeee38f49b" ns3:_="" ns4:_="">
    <xsd:import namespace="9d7c89e6-7c72-4cb9-bb0a-a99e4431ff35"/>
    <xsd:import namespace="ea66861e-406f-4c5d-80c8-2d674c7024e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7c89e6-7c72-4cb9-bb0a-a99e4431f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6861e-406f-4c5d-80c8-2d674c7024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C2681-BBBE-4D9D-85BA-8A22C0E4B543}">
  <ds:schemaRefs>
    <ds:schemaRef ds:uri="http://purl.org/dc/dcmitype/"/>
    <ds:schemaRef ds:uri="ea66861e-406f-4c5d-80c8-2d674c7024ef"/>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9d7c89e6-7c72-4cb9-bb0a-a99e4431ff35"/>
    <ds:schemaRef ds:uri="http://schemas.microsoft.com/office/2006/metadata/properties"/>
  </ds:schemaRefs>
</ds:datastoreItem>
</file>

<file path=customXml/itemProps2.xml><?xml version="1.0" encoding="utf-8"?>
<ds:datastoreItem xmlns:ds="http://schemas.openxmlformats.org/officeDocument/2006/customXml" ds:itemID="{3D0549A5-BADE-4B3D-9B73-60D41EDEC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7c89e6-7c72-4cb9-bb0a-a99e4431ff35"/>
    <ds:schemaRef ds:uri="ea66861e-406f-4c5d-80c8-2d674c702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2CA423-AF31-4C10-800C-026B72D336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47</vt:i4>
      </vt:variant>
    </vt:vector>
  </HeadingPairs>
  <TitlesOfParts>
    <vt:vector size="51" baseType="lpstr">
      <vt:lpstr>PPA total</vt:lpstr>
      <vt:lpstr>PPA_2020</vt:lpstr>
      <vt:lpstr>matriz de análisis</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Perez Useche</dc:creator>
  <cp:lastModifiedBy>Windows 10</cp:lastModifiedBy>
  <dcterms:created xsi:type="dcterms:W3CDTF">2017-01-11T16:19:29Z</dcterms:created>
  <dcterms:modified xsi:type="dcterms:W3CDTF">2021-05-13T20:07:46Z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0x0101008515407970C0F44F90735483983EBC32</vt:lpwstr>
  </property>
</Properties>
</file>